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1985" windowHeight="7500" activeTab="10"/>
  </bookViews>
  <sheets>
    <sheet name="1" sheetId="1" r:id="rId1"/>
    <sheet name="2A" sheetId="2" r:id="rId2"/>
    <sheet name="2B" sheetId="3" r:id="rId3"/>
    <sheet name="3" sheetId="4" r:id="rId4"/>
    <sheet name="4" sheetId="5" r:id="rId5"/>
    <sheet name="5" sheetId="6" r:id="rId6"/>
    <sheet name="6" sheetId="7" r:id="rId7"/>
    <sheet name="7" sheetId="8" r:id="rId8"/>
    <sheet name=" 8" sheetId="9" r:id="rId9"/>
    <sheet name="9" sheetId="10" r:id="rId10"/>
    <sheet name="10" sheetId="11" r:id="rId11"/>
  </sheets>
  <definedNames>
    <definedName name="_xlnm.Print_Titles" localSheetId="8">' 8'!$6:$11</definedName>
    <definedName name="_xlnm.Print_Titles" localSheetId="0">'1'!$6:$12</definedName>
    <definedName name="_xlnm.Print_Titles" localSheetId="10">'10'!$8:$12</definedName>
    <definedName name="_xlnm.Print_Titles" localSheetId="1">'2A'!$7:$13</definedName>
    <definedName name="_xlnm.Print_Titles" localSheetId="2">'2B'!$6:$12</definedName>
    <definedName name="_xlnm.Print_Titles" localSheetId="3">'3'!$6:$11</definedName>
    <definedName name="_xlnm.Print_Titles" localSheetId="4">'4'!$6:$11</definedName>
    <definedName name="_xlnm.Print_Titles" localSheetId="5">'5'!$6:$9</definedName>
    <definedName name="_xlnm.Print_Titles" localSheetId="6">'6'!$6:$9</definedName>
    <definedName name="_xlnm.Print_Titles" localSheetId="7">'7'!$6:$11</definedName>
    <definedName name="_xlnm.Print_Titles" localSheetId="9">'9'!$6:$8</definedName>
  </definedNames>
  <calcPr fullCalcOnLoad="1"/>
</workbook>
</file>

<file path=xl/sharedStrings.xml><?xml version="1.0" encoding="utf-8"?>
<sst xmlns="http://schemas.openxmlformats.org/spreadsheetml/2006/main" count="1497" uniqueCount="307">
  <si>
    <t xml:space="preserve">Báo cáo viên </t>
  </si>
  <si>
    <t>Tuyên truyền viên</t>
  </si>
  <si>
    <t>HỘ TỊCH</t>
  </si>
  <si>
    <t>Trong nước</t>
  </si>
  <si>
    <t>Có yếu tố nước ngoài</t>
  </si>
  <si>
    <t>CHỨNG THỰC</t>
  </si>
  <si>
    <t>BÁN ĐẤU GIÁ (BĐG) TÀI SẢN</t>
  </si>
  <si>
    <t>BỘ TƯ PHÁP</t>
  </si>
  <si>
    <t>Số văn bản trái pháp luật đã được xử lý</t>
  </si>
  <si>
    <t>Tổng số</t>
  </si>
  <si>
    <t>Lệnh, Quyết định của Chủ tịch nước</t>
  </si>
  <si>
    <t>Nghị định của Chính phủ</t>
  </si>
  <si>
    <t>Thông tư, TTLT</t>
  </si>
  <si>
    <t>Luật, Nghị quyết của Quốc hội</t>
  </si>
  <si>
    <t>PHỔ BIẾN, GIÁO DỤC PHÁP LUẬT</t>
  </si>
  <si>
    <t>Tuyên truyền (TT) miệng pháp luật (PL)</t>
  </si>
  <si>
    <t>Tủ sách PL cấp xã</t>
  </si>
  <si>
    <t>Tủ sách PL ở cơ quan, đơn vị</t>
  </si>
  <si>
    <t>Biểu mẫu số 3</t>
  </si>
  <si>
    <t>Công dân Việt Nam</t>
  </si>
  <si>
    <t>Người nước ngoài</t>
  </si>
  <si>
    <t>Cơ quan Nhà nước, Tổ chức chính trị, tổ chức chính trị xã hội</t>
  </si>
  <si>
    <t>Bình thường</t>
  </si>
  <si>
    <t>Khuyết tật, mắc bệnh hiểm nghèo</t>
  </si>
  <si>
    <t>Sức khoẻ khác</t>
  </si>
  <si>
    <r>
      <t xml:space="preserve">Tổng số thù lao CC, chi phí khác thu được
</t>
    </r>
    <r>
      <rPr>
        <i/>
        <sz val="10"/>
        <rFont val="Times New Roman"/>
        <family val="1"/>
      </rPr>
      <t>(Nghìn đồng)</t>
    </r>
  </si>
  <si>
    <r>
      <t xml:space="preserve">Tổng số tiền nộp vào ngân sách Nhà nước hoặc nộp thuế </t>
    </r>
    <r>
      <rPr>
        <i/>
        <sz val="10"/>
        <rFont val="Times New Roman"/>
        <family val="1"/>
      </rPr>
      <t>(Nghìn đồng)</t>
    </r>
  </si>
  <si>
    <t>Trong đó: Nộp ngân sách</t>
  </si>
  <si>
    <t>Số Giám định viên tư pháp</t>
  </si>
  <si>
    <t>Số người giám định tư pháp theo vụ việc</t>
  </si>
  <si>
    <t>Theo yêu cầu của cơ quan tiến hành tố tụng</t>
  </si>
  <si>
    <t>Theo yêu cầu của cá nhân, tổ chức</t>
  </si>
  <si>
    <t>Số đơn thụ lý</t>
  </si>
  <si>
    <t>Số đơn đã giải quyết</t>
  </si>
  <si>
    <t>Số văn bản quy phạm pháp luật do Bộ, Ngành chủ trì soạn thảo được ban hành</t>
  </si>
  <si>
    <t>Số văn bản quy phạm pháp luật do tổ chức pháp chế Bộ (Ngành) thẩm định</t>
  </si>
  <si>
    <t>Số VB đã tự kiểm tra</t>
  </si>
  <si>
    <t>Số VB phát hiện trái pháp luật</t>
  </si>
  <si>
    <t>Trong đó:  Số VB trái pháp luật về nội dung</t>
  </si>
  <si>
    <t>Số VB đã tiếp nhận để kiểm tra theo thẩm quyền</t>
  </si>
  <si>
    <t>A</t>
  </si>
  <si>
    <t>Số VBQPPL do cơ quan tư pháp thẩm định</t>
  </si>
  <si>
    <t>Số VBQPPL do Phòng Tư pháp thẩm định</t>
  </si>
  <si>
    <t>Số VBQPPL do Sở Tư pháp thẩm định</t>
  </si>
  <si>
    <t>Chia ra</t>
  </si>
  <si>
    <t>Đơn vị tính: Văn bản</t>
  </si>
  <si>
    <r>
      <t xml:space="preserve">Số lượng tài liệu TTPL được phát hành miễn phí </t>
    </r>
    <r>
      <rPr>
        <i/>
        <sz val="10"/>
        <rFont val="Times New Roman"/>
        <family val="1"/>
      </rPr>
      <t>(Bản)</t>
    </r>
  </si>
  <si>
    <r>
      <t xml:space="preserve">Số lượng báo cáo viên, TT viên pháp luật </t>
    </r>
    <r>
      <rPr>
        <i/>
        <sz val="10"/>
        <rFont val="Times New Roman"/>
        <family val="1"/>
      </rPr>
      <t>(Người)</t>
    </r>
  </si>
  <si>
    <r>
      <t xml:space="preserve">Số vụ việc tiếp nhận hòa giải </t>
    </r>
    <r>
      <rPr>
        <i/>
        <sz val="10"/>
        <rFont val="Times New Roman"/>
        <family val="1"/>
      </rPr>
      <t>(Vụ việc)</t>
    </r>
  </si>
  <si>
    <r>
      <t xml:space="preserve">Số vụ việc hòa giải thành </t>
    </r>
    <r>
      <rPr>
        <i/>
        <sz val="10"/>
        <rFont val="Times New Roman"/>
        <family val="1"/>
      </rPr>
      <t>(Vụ việc)</t>
    </r>
  </si>
  <si>
    <r>
      <t>Số cuộc TT</t>
    </r>
    <r>
      <rPr>
        <i/>
        <sz val="10"/>
        <rFont val="Times New Roman"/>
        <family val="1"/>
      </rPr>
      <t xml:space="preserve"> (Cuộc)</t>
    </r>
  </si>
  <si>
    <r>
      <t xml:space="preserve">Số lượt người được TT </t>
    </r>
    <r>
      <rPr>
        <i/>
        <sz val="10"/>
        <rFont val="Times New Roman"/>
        <family val="1"/>
      </rPr>
      <t>(Lượt người)</t>
    </r>
  </si>
  <si>
    <r>
      <t xml:space="preserve">Số lượng tủ sách </t>
    </r>
    <r>
      <rPr>
        <i/>
        <sz val="10"/>
        <rFont val="Times New Roman"/>
        <family val="1"/>
      </rPr>
      <t>(Tủ sách)</t>
    </r>
  </si>
  <si>
    <r>
      <t xml:space="preserve">Số lượt người đọc, mượn </t>
    </r>
    <r>
      <rPr>
        <i/>
        <sz val="10"/>
        <rFont val="Times New Roman"/>
        <family val="1"/>
      </rPr>
      <t>(Lượt người)</t>
    </r>
  </si>
  <si>
    <t>TỔNG SỐ</t>
  </si>
  <si>
    <t>cấp xã</t>
  </si>
  <si>
    <t>cấp huyện</t>
  </si>
  <si>
    <t>cấp tỉnh</t>
  </si>
  <si>
    <t xml:space="preserve">Trong đó: Số VBQPPL do STP được giao chủ trì xây dựng </t>
  </si>
  <si>
    <t>Hình thức tuyên truyền pháp luật (TTPL)</t>
  </si>
  <si>
    <r>
      <t xml:space="preserve">Tổng số lệ phí chứng thực thu được  </t>
    </r>
    <r>
      <rPr>
        <i/>
        <sz val="10"/>
        <rFont val="Times New Roman"/>
        <family val="1"/>
      </rPr>
      <t>(Triệu đồng)</t>
    </r>
  </si>
  <si>
    <r>
      <t xml:space="preserve">Số đăng ký khai sinh </t>
    </r>
    <r>
      <rPr>
        <i/>
        <sz val="10"/>
        <rFont val="Times New Roman"/>
        <family val="1"/>
      </rPr>
      <t xml:space="preserve">(Trường hợp) </t>
    </r>
  </si>
  <si>
    <r>
      <t xml:space="preserve">Số đăng ký khai tử </t>
    </r>
    <r>
      <rPr>
        <i/>
        <sz val="10"/>
        <rFont val="Times New Roman"/>
        <family val="1"/>
      </rPr>
      <t xml:space="preserve">(Trường hợp) </t>
    </r>
  </si>
  <si>
    <t>Số trường hợp ghi chú kết hôn (cặp)</t>
  </si>
  <si>
    <t>Số đăng ký nuôi con nuôi trong nước</t>
  </si>
  <si>
    <t>Số đăng ký nuôi con nuôi có yếu tố nước ngoài</t>
  </si>
  <si>
    <t>Chia theo tình trạng sức khoẻ của trẻ em</t>
  </si>
  <si>
    <r>
      <t xml:space="preserve">CON NUÔI </t>
    </r>
    <r>
      <rPr>
        <i/>
        <sz val="10"/>
        <rFont val="Times New Roman"/>
        <family val="1"/>
      </rPr>
      <t>(Người)</t>
    </r>
  </si>
  <si>
    <t>Số cuộc kết hôn (Cặp)</t>
  </si>
  <si>
    <t>Chia theo đối tượng có LLTP</t>
  </si>
  <si>
    <t>Biểu mẫu số 4</t>
  </si>
  <si>
    <t>Biểu mẫu số 5</t>
  </si>
  <si>
    <r>
      <t xml:space="preserve">Số tổ chức hành nghề công chứng </t>
    </r>
    <r>
      <rPr>
        <i/>
        <sz val="10"/>
        <rFont val="Times New Roman"/>
        <family val="1"/>
      </rPr>
      <t xml:space="preserve">(Tổ chức) </t>
    </r>
  </si>
  <si>
    <r>
      <t xml:space="preserve">Số công chứng viên </t>
    </r>
    <r>
      <rPr>
        <i/>
        <sz val="10"/>
        <rFont val="Times New Roman"/>
        <family val="1"/>
      </rPr>
      <t>(Người)</t>
    </r>
  </si>
  <si>
    <r>
      <t xml:space="preserve">Số lượng việc công chứng  </t>
    </r>
    <r>
      <rPr>
        <i/>
        <sz val="10"/>
        <rFont val="Times New Roman"/>
        <family val="1"/>
      </rPr>
      <t>(Việc)</t>
    </r>
  </si>
  <si>
    <t>Công chứng giao dịch khác</t>
  </si>
  <si>
    <t>Công chứng hợp đồng</t>
  </si>
  <si>
    <r>
      <t>Tổng số phí CC thu được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(Nghìn đồng)</t>
    </r>
  </si>
  <si>
    <t>Trong đó</t>
  </si>
  <si>
    <t>Số việc tham gia tố tụng</t>
  </si>
  <si>
    <t>Số việc tư vấn pháp luật</t>
  </si>
  <si>
    <t>Trong đó: Nộp thuế</t>
  </si>
  <si>
    <t>Biểu mẫu số 6</t>
  </si>
  <si>
    <t>Trong đó: Số hợp đồng BĐG thành</t>
  </si>
  <si>
    <t>Trong đó: Số cuộc BĐG thành</t>
  </si>
  <si>
    <r>
      <t>Số người giám định</t>
    </r>
    <r>
      <rPr>
        <i/>
        <sz val="10"/>
        <rFont val="Times New Roman"/>
        <family val="1"/>
      </rPr>
      <t xml:space="preserve"> (Người)</t>
    </r>
  </si>
  <si>
    <r>
      <t xml:space="preserve">Số vụ việc đã thực hiện giám định </t>
    </r>
    <r>
      <rPr>
        <i/>
        <sz val="10"/>
        <rFont val="Times New Roman"/>
        <family val="1"/>
      </rPr>
      <t>(Vụ việc)</t>
    </r>
  </si>
  <si>
    <t>I. Tại các Bộ, Ngành ở Trung ương</t>
  </si>
  <si>
    <t>Biểu mẫu số 8</t>
  </si>
  <si>
    <t>Biểu mẫu số 7</t>
  </si>
  <si>
    <t xml:space="preserve">Cung cấp thông tin </t>
  </si>
  <si>
    <t>I. Tại các Trung tâm đăng ký giao dịch, tài sản của Cục ĐKQGGDBĐ</t>
  </si>
  <si>
    <t xml:space="preserve">II. Tại Bộ Giao thông vận tải </t>
  </si>
  <si>
    <t>-</t>
  </si>
  <si>
    <t>III. Tại địa bàn tỉnh/thành phố</t>
  </si>
  <si>
    <t>II. Tại địa bàn cả nước</t>
  </si>
  <si>
    <t xml:space="preserve">Tổng số tại các địa phương </t>
  </si>
  <si>
    <t>Tổng số tại địa bàn cả nước</t>
  </si>
  <si>
    <t>II. Tại các địa phương</t>
  </si>
  <si>
    <t xml:space="preserve">VBQPPL trái pháp luật </t>
  </si>
  <si>
    <t xml:space="preserve">VB không phải là VBQPPL nhưng có chứa QPPL </t>
  </si>
  <si>
    <t xml:space="preserve">Số văn bản quy phạm pháp luật (VBQPPL) của HĐND và UBND các cấp được ban hành </t>
  </si>
  <si>
    <t xml:space="preserve">Số bản sao đã chứng thực (Bản sao) </t>
  </si>
  <si>
    <r>
      <t xml:space="preserve">Số chữ ký đã chứng thực </t>
    </r>
    <r>
      <rPr>
        <i/>
        <sz val="10"/>
        <rFont val="Times New Roman"/>
        <family val="1"/>
      </rPr>
      <t xml:space="preserve">(Chữ ký) </t>
    </r>
  </si>
  <si>
    <t xml:space="preserve">Trong đó: Nữ là công dân Việt Nam </t>
  </si>
  <si>
    <t>Chia theo đối tượng yêu cầu cấp</t>
  </si>
  <si>
    <t>Chia theo nội dung xác nhận</t>
  </si>
  <si>
    <t>Tổng số có án tích</t>
  </si>
  <si>
    <t>Tổng số không có án tích</t>
  </si>
  <si>
    <t>Cơ quan tiến hành tố tụng</t>
  </si>
  <si>
    <t>Tổng số đã bị kết án</t>
  </si>
  <si>
    <t>Tổng số không bị kết án</t>
  </si>
  <si>
    <r>
      <t xml:space="preserve">Số người có LLTP </t>
    </r>
    <r>
      <rPr>
        <i/>
        <sz val="10"/>
        <rFont val="Arial"/>
        <family val="2"/>
      </rPr>
      <t>(Người)</t>
    </r>
  </si>
  <si>
    <r>
      <t xml:space="preserve">Số Phiếu LLTP số 1 đã cấp </t>
    </r>
    <r>
      <rPr>
        <i/>
        <sz val="11"/>
        <rFont val="Times New Roman"/>
        <family val="1"/>
      </rPr>
      <t>(Phiếu)</t>
    </r>
  </si>
  <si>
    <r>
      <t xml:space="preserve">Số Phiếu LLTP số 2 đã cấp </t>
    </r>
    <r>
      <rPr>
        <i/>
        <sz val="11"/>
        <rFont val="Times New Roman"/>
        <family val="1"/>
      </rPr>
      <t>(Phiếu)</t>
    </r>
  </si>
  <si>
    <t>Biểu mẫu số 9</t>
  </si>
  <si>
    <t>Số việc yêu cầu bồi thường (Vụ việc)</t>
  </si>
  <si>
    <t>Số tiền phải bồi thường cho người bị thiệt hại (Nghìn đồng)</t>
  </si>
  <si>
    <t>Chia theo loại quyết định hành chính, hành vi hành chính</t>
  </si>
  <si>
    <t>Cá nhân</t>
  </si>
  <si>
    <t>Tổ chức</t>
  </si>
  <si>
    <t>Giấy chứng nhận đăng ký kinh doanh, Giấy chứng nhận đầu tư, Giấy phép và các giấy tờ có giá trị như giấy phép</t>
  </si>
  <si>
    <t>Đất đai</t>
  </si>
  <si>
    <t>Khác</t>
  </si>
  <si>
    <t>Chia theo đối tượng</t>
  </si>
  <si>
    <t>Tổng số thụ lý</t>
  </si>
  <si>
    <t>Trong đó: Đã giải quyết xong</t>
  </si>
  <si>
    <t>Cục Hàng không VN</t>
  </si>
  <si>
    <t>Cục hàng hải VN</t>
  </si>
  <si>
    <t>Quyết định của Thủ tướng Chính phủ</t>
  </si>
  <si>
    <t>HOÀ GIẢI  Ở CƠ SỞ</t>
  </si>
  <si>
    <t>Số tổ hòa giải
(Tổ)</t>
  </si>
  <si>
    <t>Số Tổ viên Tổ hòa giải (Người)</t>
  </si>
  <si>
    <t>Phòng công chứng</t>
  </si>
  <si>
    <t>Văn phòng công chứng</t>
  </si>
  <si>
    <t>Biểu mẫu số 10</t>
  </si>
  <si>
    <t>Số VBQPPL kiến nghị sau rà soát</t>
  </si>
  <si>
    <t>Còn hiệu lực</t>
  </si>
  <si>
    <t>Hết hiệu lực</t>
  </si>
  <si>
    <t>Kiến nghị sửa đổi, bổ sung, thay thế, bãi bỏ</t>
  </si>
  <si>
    <t>Kiến nghị ban hành mới</t>
  </si>
  <si>
    <t>Số văn bản quy phạm pháp luật (VBQPPL) đã được rà soát</t>
  </si>
  <si>
    <t>LUẬT SƯ</t>
  </si>
  <si>
    <t>Biểu mẫu số 1</t>
  </si>
  <si>
    <t xml:space="preserve">TỔNG HỢP SỐ LIỆU THỐNG KÊ VỀ HOẠT ĐỘNG XÂY DỰNG, THẨM ĐỊNH VĂN BẢN QUY PHẠM PHÁP LUẬT </t>
  </si>
  <si>
    <t xml:space="preserve">TỔNG HỢP SỐ LIỆU THỐNG KÊ VỀ HOẠT ĐỘNG PHỔ BIẾN, GIÁO DỤC PHÁP LUẬT VÀ HÒA GIẢI Ở CƠ SỞ </t>
  </si>
  <si>
    <t>TỔNG HỢP SỐ LIỆU THỐNG KÊ VỀ HOẠT ĐỘNG CHỨNG THỰC, HỘ TỊCH, QUỐC TỊCH</t>
  </si>
  <si>
    <t>TỔNG HỢP SỐ LIỆU THỐNG KÊ VỀ CÔNG TÁC LÝ LỊCH TƯ PHÁP</t>
  </si>
  <si>
    <t>TỔNG HỢP SỐ LIỆU THỐNG KÊ VỀ HOẠT ĐỘNG CÔNG CHỨNG</t>
  </si>
  <si>
    <t>TỔNG HỢP SỐ LIỆU THỐNG KÊ VỀ HOẠT ĐỘNG CỦA LUẬT SƯ VÀ HOẠT ĐỘNG BÁN ĐẤU GIÁ TÀI SẢN</t>
  </si>
  <si>
    <t xml:space="preserve">TỔNG HỢP SỐ LIỆU THỐNG KÊ VỀ HOẠT ĐỘNG ĐĂNG KÝ, CUNG CẤP THÔNG TIN VỀ GIAO DỊCH BẢO ĐẢM </t>
  </si>
  <si>
    <t>TỔNG HỢP SỐ LIỆU THỐNG KÊ VỀ HOẠT ĐỘNG GIẢI QUYẾT YÊU CẦU BỒI THƯỜNG NHÀ NƯỚC</t>
  </si>
  <si>
    <t xml:space="preserve">TỔNG HỢP SỐ LIỆU THỐNG KÊ VỀ HOẠT ĐỘNG GIÁM ĐỊNH TƯ PHÁP </t>
  </si>
  <si>
    <t xml:space="preserve">Số văn bản (VB) đã tự kiểm tra, xử lý </t>
  </si>
  <si>
    <t xml:space="preserve">Số văn bản (VB) đã được kiểm tra, xử lý theo thẩm quyền </t>
  </si>
  <si>
    <t>VB QPPL</t>
  </si>
  <si>
    <t>VB không phải là VB</t>
  </si>
  <si>
    <t xml:space="preserve">TỔNG HỢP SỐ LIỆU THỐNG KÊ VỀ HOẠT ĐỘNG RÀ SOÁT VĂN BẢN QUY PHẠM PHÁP LUẬT </t>
  </si>
  <si>
    <t xml:space="preserve">TỔNG HỢP SỐ LIỆU THỐNG KÊ VỀ HOẠT ĐỘNG KIỂM TRA VĂN BẢN QUY PHẠM PHÁP LUẬT </t>
  </si>
  <si>
    <t>Biểu mẫu số 2A</t>
  </si>
  <si>
    <t>Biểu mẫu số 2B</t>
  </si>
  <si>
    <t>Tỷ lệ % hòa giải thành/ tổng số việc hòa giải</t>
  </si>
  <si>
    <t xml:space="preserve">QUỐC TỊCH </t>
  </si>
  <si>
    <t>Nước ngoài</t>
  </si>
  <si>
    <t>Pháp y</t>
  </si>
  <si>
    <t>Pháp y tâm thần</t>
  </si>
  <si>
    <t>Kỹ thuật hình sự</t>
  </si>
  <si>
    <t>Đăng ký giao dịch bảo đảm bằng tàu bay hoặc tàu biển</t>
  </si>
  <si>
    <t>Đăng ký giao dịch bảo đảm bằng quyền sử dụng đất, tài sản gắn liền với đất</t>
  </si>
  <si>
    <t>An Giang</t>
  </si>
  <si>
    <t>Bắc Giang</t>
  </si>
  <si>
    <t>Bắc Kạn</t>
  </si>
  <si>
    <t>Bạc Liêu</t>
  </si>
  <si>
    <t>Bắc Ninh</t>
  </si>
  <si>
    <t>Bến Tre</t>
  </si>
  <si>
    <t>Bình Định</t>
  </si>
  <si>
    <t>Bình Dương</t>
  </si>
  <si>
    <t>Bình Phước</t>
  </si>
  <si>
    <t>Bình Thuận</t>
  </si>
  <si>
    <t>Cà Mau</t>
  </si>
  <si>
    <t>Cần Thơ</t>
  </si>
  <si>
    <t>Cao Bằng</t>
  </si>
  <si>
    <t>Đà Nẵng</t>
  </si>
  <si>
    <t>Đắk Lắk</t>
  </si>
  <si>
    <t>Đắk Nông</t>
  </si>
  <si>
    <t>Điện Biên</t>
  </si>
  <si>
    <t>Bộ Tài chính</t>
  </si>
  <si>
    <t>Bộ Tài nguyên và Môi trường</t>
  </si>
  <si>
    <t>Bộ Thông tin và Truyền thông</t>
  </si>
  <si>
    <t xml:space="preserve">Bộ Văn hóa, Thể thao và Du lịch </t>
  </si>
  <si>
    <t xml:space="preserve">Bộ Xây dựng </t>
  </si>
  <si>
    <t xml:space="preserve">Ngân hàng Nhà nước Việt Nam </t>
  </si>
  <si>
    <t>Thanh tra Chính phủ</t>
  </si>
  <si>
    <t>Ủy ban Dân tộc</t>
  </si>
  <si>
    <t xml:space="preserve">Bộ Công thương </t>
  </si>
  <si>
    <t>Bộ Giáo dục và Đào tạo</t>
  </si>
  <si>
    <t>Bộ Giao thông Vận tải</t>
  </si>
  <si>
    <t>Bộ Kế hoạch và Đầu tư</t>
  </si>
  <si>
    <t>Bộ Khoa học và Công nghệ</t>
  </si>
  <si>
    <t>Bộ Lao động, Thương binh và Xã hội</t>
  </si>
  <si>
    <t xml:space="preserve">Bộ Ngoại giao </t>
  </si>
  <si>
    <t xml:space="preserve">Bộ Nội vụ </t>
  </si>
  <si>
    <t>Bộ Nông nghiệp và Phát triển Nông thôn</t>
  </si>
  <si>
    <t>Đồng Nai</t>
  </si>
  <si>
    <t>Đồng Tháp</t>
  </si>
  <si>
    <t>Gia Lai</t>
  </si>
  <si>
    <t>Hà Giang</t>
  </si>
  <si>
    <t>Hà Nam</t>
  </si>
  <si>
    <t>Hà Nội</t>
  </si>
  <si>
    <t>Hà Tĩnh</t>
  </si>
  <si>
    <t>Hải Dương</t>
  </si>
  <si>
    <t>Hải Phòng</t>
  </si>
  <si>
    <t>Hậu Giang</t>
  </si>
  <si>
    <t>Hoà Bình</t>
  </si>
  <si>
    <t>Hưng Yên</t>
  </si>
  <si>
    <t>Khánh Hoà</t>
  </si>
  <si>
    <t>Kiên Giang</t>
  </si>
  <si>
    <t>Kon Tum</t>
  </si>
  <si>
    <t>Lai Châu</t>
  </si>
  <si>
    <t>Lâm Đồng</t>
  </si>
  <si>
    <t>Lạng Sơn</t>
  </si>
  <si>
    <t>Lào Cai</t>
  </si>
  <si>
    <t>Long An</t>
  </si>
  <si>
    <t>Nam Định</t>
  </si>
  <si>
    <t>Nghệ An</t>
  </si>
  <si>
    <t xml:space="preserve">Ninh Bình </t>
  </si>
  <si>
    <t>Ninh Thuận</t>
  </si>
  <si>
    <t>Phú Thọ</t>
  </si>
  <si>
    <t>Phú Yên</t>
  </si>
  <si>
    <t>Bộ Y tế</t>
  </si>
  <si>
    <t>Bộ Công An</t>
  </si>
  <si>
    <t>Bộ Quốc phòng</t>
  </si>
  <si>
    <t>Bộ Quốc Phòng</t>
  </si>
  <si>
    <t>Viện Pháp y Quân đội</t>
  </si>
  <si>
    <t>Quảng Bình</t>
  </si>
  <si>
    <t>Quảng Nam</t>
  </si>
  <si>
    <t>Quảng Ngãi</t>
  </si>
  <si>
    <t>Quảng Ninh</t>
  </si>
  <si>
    <t>Quảng Trị</t>
  </si>
  <si>
    <t>Sóc Trăng</t>
  </si>
  <si>
    <t>Sơn La</t>
  </si>
  <si>
    <t>Tây Ninh</t>
  </si>
  <si>
    <t>Thái Bình</t>
  </si>
  <si>
    <t>Thái Nguyên</t>
  </si>
  <si>
    <t>Thanh Hoá</t>
  </si>
  <si>
    <t>Thừa Thiên Huế</t>
  </si>
  <si>
    <t>Tiền Giang</t>
  </si>
  <si>
    <t>TP.Hồ Chí Minh</t>
  </si>
  <si>
    <t>Trà Vinh</t>
  </si>
  <si>
    <t>Tuyên Quang</t>
  </si>
  <si>
    <t>Vĩnh Long</t>
  </si>
  <si>
    <t>Vĩnh Phúc</t>
  </si>
  <si>
    <t>Yên Bái</t>
  </si>
  <si>
    <t>Pháp lệnh, Nghị quyết của UB TVQH</t>
  </si>
  <si>
    <t>Bà Rịa - V. Tàu</t>
  </si>
  <si>
    <t>Ghi chú:</t>
  </si>
  <si>
    <t>Trung tâm ĐKGDTS tại HN</t>
  </si>
  <si>
    <t>Trung tâm ĐKGDTS tại TP.HCM</t>
  </si>
  <si>
    <t>Trung tâm ĐKGDTS tại Đà Nẵng</t>
  </si>
  <si>
    <t>Ủy ban dân tộc</t>
  </si>
  <si>
    <t>I. Tại các cơ quan ở Trung ương</t>
  </si>
  <si>
    <t>Viện Pháp y Quốc gia  - Bộ Y tế</t>
  </si>
  <si>
    <t>Viện GĐ pháp y Tâm thần TW  - Bộ Y tế</t>
  </si>
  <si>
    <t>Phòng giám định Kĩ thuật hình sự- Bộ Quốc phòng</t>
  </si>
  <si>
    <t>Viện khoa học hình sự - Bộ công an</t>
  </si>
  <si>
    <t>Bộ Công an</t>
  </si>
  <si>
    <r>
      <t xml:space="preserve">Số người đăng ký giữ quốc tịch Việt Nam  </t>
    </r>
    <r>
      <rPr>
        <sz val="8"/>
        <rFont val="Times New Roman"/>
        <family val="1"/>
      </rPr>
      <t>(Người)</t>
    </r>
  </si>
  <si>
    <r>
      <t xml:space="preserve">Số người thông báo có quốc tịch nước ngoài </t>
    </r>
    <r>
      <rPr>
        <sz val="7"/>
        <rFont val="Times New Roman"/>
        <family val="1"/>
      </rPr>
      <t>(Người)</t>
    </r>
  </si>
  <si>
    <r>
      <t xml:space="preserve">Số tổ chức hành nghề LS  tại địa phương </t>
    </r>
    <r>
      <rPr>
        <i/>
        <sz val="9"/>
        <rFont val="Times New Roman"/>
        <family val="1"/>
      </rPr>
      <t>(Tổ chức)</t>
    </r>
  </si>
  <si>
    <r>
      <t xml:space="preserve">Số LS hành nghề tại địa phương </t>
    </r>
    <r>
      <rPr>
        <i/>
        <sz val="9"/>
        <rFont val="Times New Roman"/>
        <family val="1"/>
      </rPr>
      <t>(Người)</t>
    </r>
  </si>
  <si>
    <r>
      <t>Số việc thực hiện</t>
    </r>
    <r>
      <rPr>
        <i/>
        <sz val="9"/>
        <rFont val="Times New Roman"/>
        <family val="1"/>
      </rPr>
      <t xml:space="preserve"> (Việc)</t>
    </r>
  </si>
  <si>
    <r>
      <t xml:space="preserve">Số tổ chức được cấp phép hành nghề tại Việt Nam </t>
    </r>
    <r>
      <rPr>
        <i/>
        <sz val="9"/>
        <rFont val="Times New Roman"/>
        <family val="1"/>
      </rPr>
      <t>(Tổ chức)</t>
    </r>
  </si>
  <si>
    <r>
      <t xml:space="preserve">Số LS được cấp phép hành nghề tại Việt Nam </t>
    </r>
    <r>
      <rPr>
        <i/>
        <sz val="9"/>
        <rFont val="Times New Roman"/>
        <family val="1"/>
      </rPr>
      <t>(Người)</t>
    </r>
  </si>
  <si>
    <r>
      <t xml:space="preserve">Số tổ chức BĐG tài sản </t>
    </r>
    <r>
      <rPr>
        <i/>
        <sz val="9"/>
        <rFont val="Times New Roman"/>
        <family val="1"/>
      </rPr>
      <t>(Tổ chức</t>
    </r>
  </si>
  <si>
    <r>
      <t xml:space="preserve">Số hợp đồng đã ký </t>
    </r>
    <r>
      <rPr>
        <i/>
        <sz val="9"/>
        <rFont val="Times New Roman"/>
        <family val="1"/>
      </rPr>
      <t>(Hợp đồng)</t>
    </r>
  </si>
  <si>
    <r>
      <t>Số cuộc bán đấu giá đã thực hiện</t>
    </r>
    <r>
      <rPr>
        <b/>
        <i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(Cuộc)</t>
    </r>
  </si>
  <si>
    <r>
      <t xml:space="preserve">Số tiền thu được </t>
    </r>
    <r>
      <rPr>
        <i/>
        <sz val="9"/>
        <rFont val="Times New Roman"/>
        <family val="1"/>
      </rPr>
      <t>(Nghìn đồng)</t>
    </r>
  </si>
  <si>
    <r>
      <t xml:space="preserve">Số lượng Đấu giá viên </t>
    </r>
    <r>
      <rPr>
        <i/>
        <sz val="7"/>
        <rFont val="Times New Roman"/>
        <family val="1"/>
      </rPr>
      <t>(Người)</t>
    </r>
  </si>
  <si>
    <r>
      <t>Đăng ký giao dịch bảo đảm, hợp đồng, thông báo kê biên tài sản là động sản</t>
    </r>
    <r>
      <rPr>
        <sz val="10"/>
        <rFont val="Times New Roman"/>
        <family val="1"/>
      </rPr>
      <t xml:space="preserve"> (trừ tàu bay, tàu biển)</t>
    </r>
  </si>
  <si>
    <r>
      <t>Năm 2012</t>
    </r>
    <r>
      <rPr>
        <i/>
        <sz val="14"/>
        <color indexed="8"/>
        <rFont val="Times New Roman"/>
        <family val="1"/>
      </rPr>
      <t xml:space="preserve"> (từ 01/10/2011 đến 30/9/2012)</t>
    </r>
  </si>
  <si>
    <r>
      <t xml:space="preserve">Năm 2012 </t>
    </r>
    <r>
      <rPr>
        <i/>
        <sz val="14"/>
        <color indexed="8"/>
        <rFont val="Times New Roman"/>
        <family val="1"/>
      </rPr>
      <t>(từ 01/10/2011 đến 30/9/2012)</t>
    </r>
  </si>
  <si>
    <r>
      <t>Năm 2012</t>
    </r>
    <r>
      <rPr>
        <sz val="14"/>
        <color indexed="8"/>
        <rFont val="Times New Roman"/>
        <family val="1"/>
      </rPr>
      <t xml:space="preserve"> </t>
    </r>
    <r>
      <rPr>
        <i/>
        <sz val="14"/>
        <color indexed="8"/>
        <rFont val="Times New Roman"/>
        <family val="1"/>
      </rPr>
      <t>(từ 01/10/2011 đến 30/9/2012)</t>
    </r>
  </si>
  <si>
    <r>
      <t xml:space="preserve">Năm 2012 </t>
    </r>
    <r>
      <rPr>
        <i/>
        <sz val="14"/>
        <rFont val="Times New Roman"/>
        <family val="1"/>
      </rPr>
      <t xml:space="preserve">(từ 01/10/2011 đến 30/9/2012)    </t>
    </r>
  </si>
  <si>
    <r>
      <t>Năm 2012</t>
    </r>
    <r>
      <rPr>
        <i/>
        <sz val="14"/>
        <rFont val="Times New Roman"/>
        <family val="1"/>
      </rPr>
      <t xml:space="preserve"> (từ 01/10/2011 đến 30/9/2012)    </t>
    </r>
  </si>
  <si>
    <r>
      <t xml:space="preserve">Năm 2012 </t>
    </r>
    <r>
      <rPr>
        <i/>
        <sz val="14"/>
        <rFont val="Times New Roman"/>
        <family val="1"/>
      </rPr>
      <t xml:space="preserve">(từ 01/10/2011 đến 30/9/2012)     </t>
    </r>
  </si>
  <si>
    <r>
      <t xml:space="preserve">Năm 2012 </t>
    </r>
    <r>
      <rPr>
        <i/>
        <sz val="14"/>
        <rFont val="Times New Roman"/>
        <family val="1"/>
      </rPr>
      <t xml:space="preserve">(từ 01/10/2011 đến 30/9/2012)        </t>
    </r>
  </si>
  <si>
    <t>0</t>
  </si>
  <si>
    <t xml:space="preserve"> </t>
  </si>
  <si>
    <t>tu chuyen đôi đvt=đông</t>
  </si>
  <si>
    <t>thiêu chi tiet viec cua VPCC</t>
  </si>
  <si>
    <t>23</t>
  </si>
  <si>
    <t>tổng lệch chi tiết</t>
  </si>
  <si>
    <t xml:space="preserve">VB không phải là VB QPPL nhưng có chứa QPPL </t>
  </si>
  <si>
    <r>
      <t xml:space="preserve">Doanh thu </t>
    </r>
    <r>
      <rPr>
        <i/>
        <sz val="10"/>
        <rFont val="Times New Roman"/>
        <family val="1"/>
      </rPr>
      <t>(Nghìn đồng)</t>
    </r>
  </si>
  <si>
    <t xml:space="preserve">II. Tại các địa phương </t>
  </si>
  <si>
    <t xml:space="preserve">Bộ Tư pháp </t>
  </si>
  <si>
    <t>(Số liệu cập nhật đến ngày 28/12/2012)</t>
  </si>
  <si>
    <t>Ô có dâu "*"</t>
  </si>
  <si>
    <t>Ô để trống</t>
  </si>
  <si>
    <t>*</t>
  </si>
  <si>
    <t>Ô có dâu "-"</t>
  </si>
  <si>
    <t>Đơn vị chưa gửi báo cáo hoặc đã gửi báo cáo nhưng để trống ô số liệu</t>
  </si>
  <si>
    <t>Số liệu  có điểm bất hợp lý nên không tổng hợp vào bảng tổng hợp số liệu chung .</t>
  </si>
  <si>
    <t>Số liệu  bằng 0</t>
  </si>
  <si>
    <t>Ô để trống:  Đơn vị chưa gửi báo cáo hoặc đã gửi báo cáo nhưng để trống ô số liệu</t>
  </si>
  <si>
    <t>Ô có dâu "*": số liệu  có điểm bất hợp lý nên không tổng hợp vào bảng tổng hợp số liệu chung .</t>
  </si>
  <si>
    <t>Ô có dâu "-": Số liệu  bằng 0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</si>
</sst>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0;[Red]0"/>
    <numFmt numFmtId="181" formatCode="_(* #,##0_);_(* \(#,##0\);_(* &quot;-&quot;??_);_(@_)"/>
    <numFmt numFmtId="182" formatCode="#,##0.0_);\(#,##0.0\)"/>
    <numFmt numFmtId="183" formatCode="0.0000"/>
    <numFmt numFmtId="184" formatCode="0.00000"/>
    <numFmt numFmtId="185" formatCode="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00\-00\-0000"/>
    <numFmt numFmtId="191" formatCode="_(* #,##0.0_);_(* \(#,##0.0\);_(* &quot;-&quot;??_);_(@_)"/>
    <numFmt numFmtId="192" formatCode="_(* #,##0.000_);_(* \(#,##0.000\);_(* &quot;-&quot;??_);_(@_)"/>
    <numFmt numFmtId="193" formatCode="_(* #,##0.000000_);_(* \(#,##0.000000\);_(* &quot;-&quot;??_);_(@_)"/>
    <numFmt numFmtId="194" formatCode="0.000"/>
    <numFmt numFmtId="195" formatCode="#,##0.0"/>
    <numFmt numFmtId="196" formatCode="_(* #,##0.0000_);_(* \(#,##0.0000\);_(* &quot;-&quot;??_);_(@_)"/>
  </numFmts>
  <fonts count="98">
    <font>
      <sz val="10"/>
      <name val="Arial"/>
      <family val="0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8"/>
      <name val="Arial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61"/>
      <name val="Arial"/>
      <family val="2"/>
    </font>
    <font>
      <b/>
      <i/>
      <sz val="8"/>
      <color indexed="8"/>
      <name val="Arial"/>
      <family val="2"/>
    </font>
    <font>
      <b/>
      <sz val="13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Arial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Arial"/>
      <family val="2"/>
    </font>
    <font>
      <sz val="11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color indexed="8"/>
      <name val="Arial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i/>
      <sz val="10"/>
      <name val="Arial"/>
      <family val="2"/>
    </font>
    <font>
      <i/>
      <sz val="11"/>
      <name val="Times New Roman"/>
      <family val="1"/>
    </font>
    <font>
      <sz val="9"/>
      <name val="Times New Roman"/>
      <family val="1"/>
    </font>
    <font>
      <sz val="13"/>
      <name val="Arial"/>
      <family val="2"/>
    </font>
    <font>
      <b/>
      <i/>
      <sz val="12"/>
      <name val="Times New Roman"/>
      <family val="1"/>
    </font>
    <font>
      <sz val="12"/>
      <color indexed="12"/>
      <name val="Times New Roman"/>
      <family val="1"/>
    </font>
    <font>
      <sz val="10"/>
      <color indexed="10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7"/>
      <name val="Times New Roman"/>
      <family val="1"/>
    </font>
    <font>
      <b/>
      <i/>
      <sz val="11"/>
      <name val="Times New Roman"/>
      <family val="1"/>
    </font>
    <font>
      <sz val="14"/>
      <color indexed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7"/>
      <name val="Arial"/>
      <family val="0"/>
    </font>
    <font>
      <sz val="7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0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0" fontId="8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7" fillId="28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1" fillId="29" borderId="1" applyNumberFormat="0" applyAlignment="0" applyProtection="0"/>
    <xf numFmtId="0" fontId="92" fillId="0" borderId="6" applyNumberFormat="0" applyFill="0" applyAlignment="0" applyProtection="0"/>
    <xf numFmtId="0" fontId="9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94" fillId="26" borderId="8" applyNumberFormat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44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57" applyFont="1" applyFill="1">
      <alignment/>
      <protection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10" fillId="0" borderId="0" xfId="57" applyFont="1" applyFill="1" applyAlignment="1">
      <alignment horizontal="center" vertical="center"/>
      <protection/>
    </xf>
    <xf numFmtId="0" fontId="14" fillId="0" borderId="0" xfId="57" applyFont="1" applyFill="1">
      <alignment/>
      <protection/>
    </xf>
    <xf numFmtId="180" fontId="0" fillId="0" borderId="0" xfId="57" applyNumberFormat="1" applyFont="1" applyFill="1">
      <alignment/>
      <protection/>
    </xf>
    <xf numFmtId="180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7" fillId="0" borderId="0" xfId="0" applyFont="1" applyAlignment="1">
      <alignment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2" fontId="27" fillId="0" borderId="0" xfId="0" applyNumberFormat="1" applyFont="1" applyFill="1" applyAlignment="1">
      <alignment/>
    </xf>
    <xf numFmtId="0" fontId="27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/>
    </xf>
    <xf numFmtId="0" fontId="25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/>
    </xf>
    <xf numFmtId="0" fontId="16" fillId="0" borderId="0" xfId="0" applyFont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184" fontId="6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33" fillId="0" borderId="0" xfId="57" applyFont="1" applyFill="1">
      <alignment/>
      <protection/>
    </xf>
    <xf numFmtId="180" fontId="33" fillId="0" borderId="0" xfId="57" applyNumberFormat="1" applyFont="1" applyFill="1">
      <alignment/>
      <protection/>
    </xf>
    <xf numFmtId="49" fontId="7" fillId="0" borderId="0" xfId="57" applyNumberFormat="1" applyFont="1" applyFill="1" applyAlignment="1">
      <alignment/>
      <protection/>
    </xf>
    <xf numFmtId="0" fontId="21" fillId="0" borderId="0" xfId="57" applyFont="1" applyFill="1" applyAlignment="1">
      <alignment horizontal="left" vertical="top"/>
      <protection/>
    </xf>
    <xf numFmtId="0" fontId="20" fillId="0" borderId="0" xfId="57" applyFont="1" applyFill="1" applyAlignment="1">
      <alignment horizontal="center"/>
      <protection/>
    </xf>
    <xf numFmtId="0" fontId="22" fillId="0" borderId="0" xfId="57" applyFont="1" applyFill="1" applyAlignment="1">
      <alignment horizontal="center" vertical="center"/>
      <protection/>
    </xf>
    <xf numFmtId="0" fontId="16" fillId="0" borderId="0" xfId="0" applyFont="1" applyFill="1" applyAlignment="1">
      <alignment/>
    </xf>
    <xf numFmtId="0" fontId="20" fillId="0" borderId="0" xfId="57" applyFont="1" applyFill="1" applyAlignment="1">
      <alignment/>
      <protection/>
    </xf>
    <xf numFmtId="0" fontId="30" fillId="0" borderId="0" xfId="0" applyFont="1" applyAlignment="1">
      <alignment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 horizontal="left" vertical="top"/>
    </xf>
    <xf numFmtId="0" fontId="20" fillId="0" borderId="0" xfId="57" applyFont="1" applyFill="1" applyAlignment="1">
      <alignment horizontal="center" vertical="center"/>
      <protection/>
    </xf>
    <xf numFmtId="49" fontId="16" fillId="0" borderId="10" xfId="57" applyNumberFormat="1" applyFont="1" applyFill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9" fillId="0" borderId="0" xfId="0" applyFont="1" applyFill="1" applyAlignment="1">
      <alignment/>
    </xf>
    <xf numFmtId="49" fontId="16" fillId="0" borderId="0" xfId="57" applyNumberFormat="1" applyFont="1" applyFill="1" applyAlignment="1">
      <alignment/>
      <protection/>
    </xf>
    <xf numFmtId="185" fontId="16" fillId="0" borderId="10" xfId="0" applyNumberFormat="1" applyFont="1" applyFill="1" applyBorder="1" applyAlignment="1">
      <alignment horizontal="center" vertical="center" wrapText="1"/>
    </xf>
    <xf numFmtId="185" fontId="16" fillId="0" borderId="11" xfId="0" applyNumberFormat="1" applyFont="1" applyFill="1" applyBorder="1" applyAlignment="1">
      <alignment horizontal="center" vertical="center" wrapText="1"/>
    </xf>
    <xf numFmtId="0" fontId="22" fillId="0" borderId="0" xfId="60" applyFont="1" applyFill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0" fillId="0" borderId="10" xfId="57" applyFont="1" applyFill="1" applyBorder="1" applyAlignment="1">
      <alignment horizontal="left"/>
      <protection/>
    </xf>
    <xf numFmtId="185" fontId="16" fillId="0" borderId="10" xfId="57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top"/>
    </xf>
    <xf numFmtId="0" fontId="41" fillId="0" borderId="0" xfId="57" applyFont="1" applyFill="1" applyAlignment="1">
      <alignment horizontal="left" vertical="top"/>
      <protection/>
    </xf>
    <xf numFmtId="0" fontId="33" fillId="0" borderId="0" xfId="57" applyFont="1" applyFill="1" applyAlignment="1">
      <alignment horizontal="center"/>
      <protection/>
    </xf>
    <xf numFmtId="185" fontId="16" fillId="0" borderId="0" xfId="0" applyNumberFormat="1" applyFont="1" applyFill="1" applyAlignment="1">
      <alignment/>
    </xf>
    <xf numFmtId="185" fontId="28" fillId="0" borderId="10" xfId="0" applyNumberFormat="1" applyFont="1" applyFill="1" applyBorder="1" applyAlignment="1">
      <alignment horizontal="center" vertical="center" wrapText="1"/>
    </xf>
    <xf numFmtId="0" fontId="22" fillId="0" borderId="0" xfId="58" applyFont="1" applyFill="1" applyAlignment="1">
      <alignment horizontal="center" vertical="center"/>
      <protection/>
    </xf>
    <xf numFmtId="0" fontId="30" fillId="0" borderId="12" xfId="58" applyFont="1" applyFill="1" applyBorder="1" applyAlignment="1">
      <alignment horizontal="left"/>
      <protection/>
    </xf>
    <xf numFmtId="0" fontId="30" fillId="0" borderId="10" xfId="58" applyFont="1" applyFill="1" applyBorder="1" applyAlignment="1">
      <alignment horizontal="left"/>
      <protection/>
    </xf>
    <xf numFmtId="0" fontId="30" fillId="0" borderId="13" xfId="58" applyFont="1" applyFill="1" applyBorder="1" applyAlignment="1">
      <alignment horizontal="left"/>
      <protection/>
    </xf>
    <xf numFmtId="185" fontId="16" fillId="0" borderId="14" xfId="0" applyNumberFormat="1" applyFont="1" applyFill="1" applyBorder="1" applyAlignment="1">
      <alignment horizontal="center" vertical="center" wrapText="1"/>
    </xf>
    <xf numFmtId="185" fontId="16" fillId="0" borderId="15" xfId="0" applyNumberFormat="1" applyFont="1" applyFill="1" applyBorder="1" applyAlignment="1">
      <alignment horizontal="center" vertical="center" wrapText="1"/>
    </xf>
    <xf numFmtId="185" fontId="16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5" fontId="0" fillId="0" borderId="10" xfId="0" applyNumberFormat="1" applyFill="1" applyBorder="1" applyAlignment="1">
      <alignment horizontal="center"/>
    </xf>
    <xf numFmtId="185" fontId="0" fillId="0" borderId="0" xfId="0" applyNumberFormat="1" applyFill="1" applyAlignment="1">
      <alignment horizontal="center"/>
    </xf>
    <xf numFmtId="0" fontId="21" fillId="0" borderId="0" xfId="57" applyFont="1" applyFill="1" applyAlignment="1">
      <alignment vertical="top"/>
      <protection/>
    </xf>
    <xf numFmtId="0" fontId="0" fillId="0" borderId="0" xfId="0" applyFont="1" applyFill="1" applyAlignment="1">
      <alignment/>
    </xf>
    <xf numFmtId="0" fontId="46" fillId="0" borderId="0" xfId="57" applyFont="1" applyFill="1">
      <alignment/>
      <protection/>
    </xf>
    <xf numFmtId="0" fontId="16" fillId="0" borderId="10" xfId="0" applyFont="1" applyFill="1" applyBorder="1" applyAlignment="1">
      <alignment horizontal="center" vertical="center" wrapText="1"/>
    </xf>
    <xf numFmtId="185" fontId="16" fillId="0" borderId="10" xfId="0" applyNumberFormat="1" applyFont="1" applyFill="1" applyBorder="1" applyAlignment="1">
      <alignment horizontal="center" vertical="center" wrapText="1"/>
    </xf>
    <xf numFmtId="181" fontId="7" fillId="0" borderId="10" xfId="42" applyNumberFormat="1" applyFont="1" applyFill="1" applyBorder="1" applyAlignment="1">
      <alignment horizontal="right" vertical="center"/>
    </xf>
    <xf numFmtId="181" fontId="7" fillId="0" borderId="10" xfId="42" applyNumberFormat="1" applyFont="1" applyFill="1" applyBorder="1" applyAlignment="1">
      <alignment horizontal="left"/>
    </xf>
    <xf numFmtId="181" fontId="0" fillId="0" borderId="0" xfId="42" applyNumberFormat="1" applyFont="1" applyAlignment="1">
      <alignment/>
    </xf>
    <xf numFmtId="0" fontId="7" fillId="0" borderId="10" xfId="0" applyFont="1" applyFill="1" applyBorder="1" applyAlignment="1">
      <alignment wrapText="1"/>
    </xf>
    <xf numFmtId="0" fontId="7" fillId="0" borderId="0" xfId="0" applyFont="1" applyBorder="1" applyAlignment="1">
      <alignment/>
    </xf>
    <xf numFmtId="181" fontId="7" fillId="0" borderId="10" xfId="42" applyNumberFormat="1" applyFont="1" applyFill="1" applyBorder="1" applyAlignment="1">
      <alignment horizontal="center" vertical="center" wrapText="1"/>
    </xf>
    <xf numFmtId="181" fontId="7" fillId="0" borderId="0" xfId="42" applyNumberFormat="1" applyFont="1" applyAlignment="1">
      <alignment/>
    </xf>
    <xf numFmtId="181" fontId="34" fillId="0" borderId="0" xfId="42" applyNumberFormat="1" applyFont="1" applyBorder="1" applyAlignment="1">
      <alignment/>
    </xf>
    <xf numFmtId="181" fontId="7" fillId="0" borderId="0" xfId="42" applyNumberFormat="1" applyFont="1" applyBorder="1" applyAlignment="1">
      <alignment/>
    </xf>
    <xf numFmtId="181" fontId="7" fillId="0" borderId="0" xfId="42" applyNumberFormat="1" applyFont="1" applyFill="1" applyAlignment="1">
      <alignment/>
    </xf>
    <xf numFmtId="181" fontId="25" fillId="0" borderId="0" xfId="42" applyNumberFormat="1" applyFont="1" applyAlignment="1">
      <alignment/>
    </xf>
    <xf numFmtId="181" fontId="25" fillId="0" borderId="0" xfId="42" applyNumberFormat="1" applyFont="1" applyFill="1" applyAlignment="1">
      <alignment/>
    </xf>
    <xf numFmtId="181" fontId="7" fillId="0" borderId="0" xfId="42" applyNumberFormat="1" applyFont="1" applyFill="1" applyAlignment="1">
      <alignment/>
    </xf>
    <xf numFmtId="181" fontId="4" fillId="0" borderId="0" xfId="42" applyNumberFormat="1" applyFont="1" applyFill="1" applyAlignment="1">
      <alignment horizontal="left" vertical="top"/>
    </xf>
    <xf numFmtId="181" fontId="37" fillId="0" borderId="0" xfId="42" applyNumberFormat="1" applyFont="1" applyFill="1" applyAlignment="1">
      <alignment/>
    </xf>
    <xf numFmtId="181" fontId="16" fillId="0" borderId="11" xfId="42" applyNumberFormat="1" applyFont="1" applyFill="1" applyBorder="1" applyAlignment="1">
      <alignment horizontal="center" vertical="center" wrapText="1"/>
    </xf>
    <xf numFmtId="181" fontId="3" fillId="0" borderId="0" xfId="42" applyNumberFormat="1" applyFont="1" applyAlignment="1">
      <alignment/>
    </xf>
    <xf numFmtId="181" fontId="7" fillId="0" borderId="10" xfId="42" applyNumberFormat="1" applyFont="1" applyFill="1" applyBorder="1" applyAlignment="1" quotePrefix="1">
      <alignment horizontal="right" vertical="center"/>
    </xf>
    <xf numFmtId="181" fontId="7" fillId="0" borderId="10" xfId="42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26" fillId="0" borderId="0" xfId="0" applyFont="1" applyFill="1" applyAlignment="1">
      <alignment vertical="top"/>
    </xf>
    <xf numFmtId="0" fontId="48" fillId="0" borderId="0" xfId="0" applyFont="1" applyFill="1" applyBorder="1" applyAlignment="1">
      <alignment/>
    </xf>
    <xf numFmtId="0" fontId="28" fillId="0" borderId="10" xfId="58" applyFont="1" applyFill="1" applyBorder="1" applyAlignment="1">
      <alignment horizontal="center" wrapText="1"/>
      <protection/>
    </xf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 applyProtection="1">
      <alignment vertical="center" wrapText="1"/>
      <protection locked="0"/>
    </xf>
    <xf numFmtId="0" fontId="28" fillId="0" borderId="10" xfId="58" applyFont="1" applyFill="1" applyBorder="1" applyAlignment="1">
      <alignment/>
      <protection/>
    </xf>
    <xf numFmtId="181" fontId="28" fillId="0" borderId="10" xfId="42" applyNumberFormat="1" applyFont="1" applyFill="1" applyBorder="1" applyAlignment="1">
      <alignment horizontal="left"/>
    </xf>
    <xf numFmtId="181" fontId="28" fillId="0" borderId="10" xfId="42" applyNumberFormat="1" applyFont="1" applyFill="1" applyBorder="1" applyAlignment="1">
      <alignment/>
    </xf>
    <xf numFmtId="181" fontId="20" fillId="0" borderId="0" xfId="42" applyNumberFormat="1" applyFont="1" applyFill="1" applyAlignment="1">
      <alignment/>
    </xf>
    <xf numFmtId="181" fontId="16" fillId="0" borderId="0" xfId="42" applyNumberFormat="1" applyFont="1" applyAlignment="1">
      <alignment/>
    </xf>
    <xf numFmtId="0" fontId="16" fillId="0" borderId="10" xfId="58" applyFont="1" applyFill="1" applyBorder="1" applyAlignment="1">
      <alignment horizontal="center"/>
      <protection/>
    </xf>
    <xf numFmtId="181" fontId="3" fillId="0" borderId="0" xfId="0" applyNumberFormat="1" applyFont="1" applyFill="1" applyAlignment="1">
      <alignment/>
    </xf>
    <xf numFmtId="1" fontId="16" fillId="0" borderId="10" xfId="0" applyNumberFormat="1" applyFont="1" applyFill="1" applyBorder="1" applyAlignment="1">
      <alignment horizontal="center" vertical="center"/>
    </xf>
    <xf numFmtId="181" fontId="16" fillId="0" borderId="10" xfId="42" applyNumberFormat="1" applyFont="1" applyFill="1" applyBorder="1" applyAlignment="1">
      <alignment vertical="top" wrapText="1"/>
    </xf>
    <xf numFmtId="181" fontId="16" fillId="0" borderId="10" xfId="42" applyNumberFormat="1" applyFont="1" applyFill="1" applyBorder="1" applyAlignment="1">
      <alignment horizontal="right" vertical="center"/>
    </xf>
    <xf numFmtId="181" fontId="16" fillId="0" borderId="10" xfId="42" applyNumberFormat="1" applyFont="1" applyFill="1" applyBorder="1" applyAlignment="1" quotePrefix="1">
      <alignment horizontal="right" vertical="center"/>
    </xf>
    <xf numFmtId="181" fontId="16" fillId="0" borderId="13" xfId="42" applyNumberFormat="1" applyFont="1" applyFill="1" applyBorder="1" applyAlignment="1">
      <alignment vertical="top" wrapText="1"/>
    </xf>
    <xf numFmtId="181" fontId="16" fillId="0" borderId="10" xfId="42" applyNumberFormat="1" applyFont="1" applyFill="1" applyBorder="1" applyAlignment="1">
      <alignment horizontal="center" vertical="top" wrapText="1"/>
    </xf>
    <xf numFmtId="181" fontId="16" fillId="0" borderId="10" xfId="42" applyNumberFormat="1" applyFont="1" applyFill="1" applyBorder="1" applyAlignment="1">
      <alignment horizontal="center" vertical="center"/>
    </xf>
    <xf numFmtId="0" fontId="16" fillId="0" borderId="10" xfId="58" applyFont="1" applyFill="1" applyBorder="1" applyAlignment="1">
      <alignment horizontal="center" wrapText="1"/>
      <protection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 applyProtection="1">
      <alignment vertical="center" wrapText="1"/>
      <protection locked="0"/>
    </xf>
    <xf numFmtId="0" fontId="16" fillId="0" borderId="10" xfId="58" applyFont="1" applyFill="1" applyBorder="1" applyAlignment="1">
      <alignment/>
      <protection/>
    </xf>
    <xf numFmtId="181" fontId="16" fillId="0" borderId="10" xfId="42" applyNumberFormat="1" applyFont="1" applyFill="1" applyBorder="1" applyAlignment="1">
      <alignment horizontal="left"/>
    </xf>
    <xf numFmtId="181" fontId="16" fillId="0" borderId="10" xfId="42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181" fontId="16" fillId="0" borderId="0" xfId="42" applyNumberFormat="1" applyFont="1" applyFill="1" applyAlignment="1">
      <alignment/>
    </xf>
    <xf numFmtId="1" fontId="16" fillId="0" borderId="0" xfId="0" applyNumberFormat="1" applyFont="1" applyFill="1" applyBorder="1" applyAlignment="1">
      <alignment horizontal="center" vertical="center"/>
    </xf>
    <xf numFmtId="1" fontId="4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1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0" xfId="57" applyFont="1" applyFill="1" applyBorder="1" applyAlignment="1">
      <alignment horizontal="center" vertical="center"/>
      <protection/>
    </xf>
    <xf numFmtId="0" fontId="16" fillId="0" borderId="10" xfId="58" applyFont="1" applyFill="1" applyBorder="1" applyAlignment="1">
      <alignment wrapText="1"/>
      <protection/>
    </xf>
    <xf numFmtId="181" fontId="16" fillId="0" borderId="10" xfId="42" applyNumberFormat="1" applyFont="1" applyFill="1" applyBorder="1" applyAlignment="1">
      <alignment horizontal="left" wrapText="1"/>
    </xf>
    <xf numFmtId="181" fontId="16" fillId="0" borderId="10" xfId="42" applyNumberFormat="1" applyFont="1" applyFill="1" applyBorder="1" applyAlignment="1">
      <alignment horizontal="left" vertical="center" wrapText="1"/>
    </xf>
    <xf numFmtId="181" fontId="16" fillId="0" borderId="10" xfId="42" applyNumberFormat="1" applyFont="1" applyFill="1" applyBorder="1" applyAlignment="1">
      <alignment vertical="center" wrapText="1"/>
    </xf>
    <xf numFmtId="0" fontId="16" fillId="0" borderId="10" xfId="58" applyFont="1" applyFill="1" applyBorder="1" applyAlignment="1">
      <alignment horizontal="left" vertical="center" wrapText="1"/>
      <protection/>
    </xf>
    <xf numFmtId="181" fontId="28" fillId="0" borderId="10" xfId="42" applyNumberFormat="1" applyFont="1" applyFill="1" applyBorder="1" applyAlignment="1">
      <alignment/>
    </xf>
    <xf numFmtId="181" fontId="7" fillId="0" borderId="10" xfId="42" applyNumberFormat="1" applyFont="1" applyFill="1" applyBorder="1" applyAlignment="1">
      <alignment horizontal="left" wrapText="1"/>
    </xf>
    <xf numFmtId="181" fontId="7" fillId="0" borderId="10" xfId="42" applyNumberFormat="1" applyFont="1" applyFill="1" applyBorder="1" applyAlignment="1" applyProtection="1">
      <alignment horizontal="left" vertical="center" wrapText="1"/>
      <protection locked="0"/>
    </xf>
    <xf numFmtId="181" fontId="16" fillId="0" borderId="13" xfId="42" applyNumberFormat="1" applyFont="1" applyFill="1" applyBorder="1" applyAlignment="1">
      <alignment horizontal="left"/>
    </xf>
    <xf numFmtId="181" fontId="30" fillId="0" borderId="13" xfId="42" applyNumberFormat="1" applyFont="1" applyFill="1" applyBorder="1" applyAlignment="1">
      <alignment horizontal="left"/>
    </xf>
    <xf numFmtId="181" fontId="30" fillId="0" borderId="12" xfId="42" applyNumberFormat="1" applyFont="1" applyFill="1" applyBorder="1" applyAlignment="1">
      <alignment horizontal="left"/>
    </xf>
    <xf numFmtId="181" fontId="16" fillId="0" borderId="13" xfId="42" applyNumberFormat="1" applyFont="1" applyFill="1" applyBorder="1" applyAlignment="1">
      <alignment horizontal="left" wrapText="1"/>
    </xf>
    <xf numFmtId="181" fontId="16" fillId="0" borderId="12" xfId="42" applyNumberFormat="1" applyFont="1" applyFill="1" applyBorder="1" applyAlignment="1">
      <alignment horizontal="left" wrapText="1"/>
    </xf>
    <xf numFmtId="181" fontId="16" fillId="0" borderId="12" xfId="42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181" fontId="7" fillId="0" borderId="10" xfId="42" applyNumberFormat="1" applyFont="1" applyFill="1" applyBorder="1" applyAlignment="1">
      <alignment horizontal="right" vertical="center"/>
    </xf>
    <xf numFmtId="181" fontId="7" fillId="0" borderId="10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1" fontId="52" fillId="0" borderId="10" xfId="42" applyNumberFormat="1" applyFont="1" applyFill="1" applyBorder="1" applyAlignment="1" quotePrefix="1">
      <alignment horizontal="right" vertical="center"/>
    </xf>
    <xf numFmtId="181" fontId="52" fillId="0" borderId="10" xfId="42" applyNumberFormat="1" applyFont="1" applyFill="1" applyBorder="1" applyAlignment="1">
      <alignment horizontal="right" vertical="center"/>
    </xf>
    <xf numFmtId="181" fontId="7" fillId="0" borderId="0" xfId="42" applyNumberFormat="1" applyFont="1" applyFill="1" applyBorder="1" applyAlignment="1">
      <alignment vertical="center" wrapText="1"/>
    </xf>
    <xf numFmtId="181" fontId="16" fillId="0" borderId="10" xfId="42" applyNumberFormat="1" applyFont="1" applyFill="1" applyBorder="1" applyAlignment="1">
      <alignment horizontal="center" vertical="center" wrapText="1"/>
    </xf>
    <xf numFmtId="181" fontId="7" fillId="0" borderId="13" xfId="42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center" vertical="center"/>
    </xf>
    <xf numFmtId="1" fontId="16" fillId="0" borderId="0" xfId="57" applyNumberFormat="1" applyFont="1" applyFill="1" applyAlignment="1">
      <alignment/>
      <protection/>
    </xf>
    <xf numFmtId="1" fontId="7" fillId="0" borderId="0" xfId="57" applyNumberFormat="1" applyFont="1" applyFill="1" applyAlignment="1">
      <alignment/>
      <protection/>
    </xf>
    <xf numFmtId="43" fontId="0" fillId="0" borderId="0" xfId="42" applyFont="1" applyAlignment="1">
      <alignment/>
    </xf>
    <xf numFmtId="181" fontId="21" fillId="0" borderId="0" xfId="42" applyNumberFormat="1" applyFont="1" applyFill="1" applyAlignment="1">
      <alignment horizontal="left" vertical="top"/>
    </xf>
    <xf numFmtId="181" fontId="20" fillId="0" borderId="0" xfId="42" applyNumberFormat="1" applyFont="1" applyFill="1" applyAlignment="1">
      <alignment horizontal="center"/>
    </xf>
    <xf numFmtId="181" fontId="0" fillId="0" borderId="0" xfId="42" applyNumberFormat="1" applyFont="1" applyAlignment="1">
      <alignment/>
    </xf>
    <xf numFmtId="181" fontId="3" fillId="0" borderId="0" xfId="42" applyNumberFormat="1" applyFont="1" applyFill="1" applyAlignment="1">
      <alignment/>
    </xf>
    <xf numFmtId="0" fontId="0" fillId="33" borderId="0" xfId="0" applyFill="1" applyAlignment="1">
      <alignment/>
    </xf>
    <xf numFmtId="181" fontId="22" fillId="0" borderId="0" xfId="42" applyNumberFormat="1" applyFont="1" applyFill="1" applyAlignment="1">
      <alignment horizontal="center" vertical="center"/>
    </xf>
    <xf numFmtId="181" fontId="0" fillId="33" borderId="0" xfId="42" applyNumberFormat="1" applyFont="1" applyFill="1" applyAlignment="1">
      <alignment/>
    </xf>
    <xf numFmtId="181" fontId="0" fillId="0" borderId="0" xfId="42" applyNumberFormat="1" applyFont="1" applyFill="1" applyAlignment="1">
      <alignment/>
    </xf>
    <xf numFmtId="181" fontId="30" fillId="0" borderId="0" xfId="42" applyNumberFormat="1" applyFont="1" applyFill="1" applyBorder="1" applyAlignment="1">
      <alignment horizontal="center" vertical="center" wrapText="1"/>
    </xf>
    <xf numFmtId="181" fontId="16" fillId="0" borderId="0" xfId="42" applyNumberFormat="1" applyFont="1" applyFill="1" applyBorder="1" applyAlignment="1">
      <alignment horizontal="center" vertical="center" wrapText="1"/>
    </xf>
    <xf numFmtId="181" fontId="7" fillId="0" borderId="0" xfId="42" applyNumberFormat="1" applyFont="1" applyFill="1" applyBorder="1" applyAlignment="1">
      <alignment/>
    </xf>
    <xf numFmtId="181" fontId="7" fillId="0" borderId="13" xfId="42" applyNumberFormat="1" applyFont="1" applyFill="1" applyBorder="1" applyAlignment="1">
      <alignment vertical="top" wrapText="1"/>
    </xf>
    <xf numFmtId="181" fontId="23" fillId="0" borderId="10" xfId="42" applyNumberFormat="1" applyFont="1" applyFill="1" applyBorder="1" applyAlignment="1">
      <alignment horizontal="center" vertical="center" wrapText="1"/>
    </xf>
    <xf numFmtId="181" fontId="7" fillId="0" borderId="10" xfId="42" applyNumberFormat="1" applyFont="1" applyFill="1" applyBorder="1" applyAlignment="1">
      <alignment horizontal="right"/>
    </xf>
    <xf numFmtId="181" fontId="7" fillId="0" borderId="0" xfId="42" applyNumberFormat="1" applyFont="1" applyFill="1" applyAlignment="1">
      <alignment horizontal="right"/>
    </xf>
    <xf numFmtId="181" fontId="7" fillId="0" borderId="10" xfId="42" applyNumberFormat="1" applyFont="1" applyFill="1" applyBorder="1" applyAlignment="1">
      <alignment horizontal="right" vertical="center" wrapText="1"/>
    </xf>
    <xf numFmtId="181" fontId="58" fillId="0" borderId="0" xfId="42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>
      <alignment/>
    </xf>
    <xf numFmtId="181" fontId="28" fillId="0" borderId="0" xfId="42" applyNumberFormat="1" applyFont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10" xfId="58" applyFont="1" applyFill="1" applyBorder="1" applyAlignment="1">
      <alignment horizontal="left" wrapText="1"/>
      <protection/>
    </xf>
    <xf numFmtId="0" fontId="7" fillId="0" borderId="13" xfId="0" applyFont="1" applyFill="1" applyBorder="1" applyAlignment="1">
      <alignment wrapText="1"/>
    </xf>
    <xf numFmtId="0" fontId="7" fillId="0" borderId="16" xfId="0" applyFont="1" applyFill="1" applyBorder="1" applyAlignment="1">
      <alignment wrapText="1"/>
    </xf>
    <xf numFmtId="181" fontId="16" fillId="0" borderId="10" xfId="42" applyNumberFormat="1" applyFont="1" applyFill="1" applyBorder="1" applyAlignment="1">
      <alignment wrapText="1"/>
    </xf>
    <xf numFmtId="49" fontId="45" fillId="0" borderId="0" xfId="57" applyNumberFormat="1" applyFont="1" applyFill="1" applyAlignment="1">
      <alignment/>
      <protection/>
    </xf>
    <xf numFmtId="0" fontId="45" fillId="0" borderId="10" xfId="58" applyFont="1" applyFill="1" applyBorder="1" applyAlignment="1">
      <alignment horizontal="center" wrapText="1"/>
      <protection/>
    </xf>
    <xf numFmtId="0" fontId="45" fillId="0" borderId="10" xfId="0" applyFont="1" applyFill="1" applyBorder="1" applyAlignment="1">
      <alignment wrapText="1"/>
    </xf>
    <xf numFmtId="0" fontId="45" fillId="0" borderId="10" xfId="0" applyFont="1" applyFill="1" applyBorder="1" applyAlignment="1" applyProtection="1">
      <alignment vertical="center" wrapText="1"/>
      <protection locked="0"/>
    </xf>
    <xf numFmtId="0" fontId="45" fillId="0" borderId="10" xfId="58" applyFont="1" applyFill="1" applyBorder="1" applyAlignment="1">
      <alignment wrapText="1"/>
      <protection/>
    </xf>
    <xf numFmtId="181" fontId="45" fillId="0" borderId="10" xfId="42" applyNumberFormat="1" applyFont="1" applyFill="1" applyBorder="1" applyAlignment="1">
      <alignment horizontal="left" wrapText="1"/>
    </xf>
    <xf numFmtId="181" fontId="45" fillId="0" borderId="10" xfId="42" applyNumberFormat="1" applyFont="1" applyFill="1" applyBorder="1" applyAlignment="1">
      <alignment wrapText="1"/>
    </xf>
    <xf numFmtId="181" fontId="28" fillId="0" borderId="10" xfId="42" applyNumberFormat="1" applyFont="1" applyFill="1" applyBorder="1" applyAlignment="1">
      <alignment horizontal="right" vertical="center"/>
    </xf>
    <xf numFmtId="181" fontId="50" fillId="0" borderId="10" xfId="42" applyNumberFormat="1" applyFont="1" applyFill="1" applyBorder="1" applyAlignment="1">
      <alignment/>
    </xf>
    <xf numFmtId="181" fontId="28" fillId="0" borderId="10" xfId="42" applyNumberFormat="1" applyFont="1" applyFill="1" applyBorder="1" applyAlignment="1">
      <alignment horizontal="right" vertical="center"/>
    </xf>
    <xf numFmtId="181" fontId="28" fillId="0" borderId="10" xfId="42" applyNumberFormat="1" applyFont="1" applyFill="1" applyBorder="1" applyAlignment="1">
      <alignment horizontal="right" vertical="center" wrapText="1"/>
    </xf>
    <xf numFmtId="181" fontId="30" fillId="0" borderId="10" xfId="42" applyNumberFormat="1" applyFont="1" applyFill="1" applyBorder="1" applyAlignment="1">
      <alignment horizontal="center" vertical="center" wrapText="1"/>
    </xf>
    <xf numFmtId="181" fontId="30" fillId="0" borderId="0" xfId="42" applyNumberFormat="1" applyFont="1" applyFill="1" applyAlignment="1">
      <alignment/>
    </xf>
    <xf numFmtId="181" fontId="45" fillId="0" borderId="10" xfId="42" applyNumberFormat="1" applyFont="1" applyFill="1" applyBorder="1" applyAlignment="1">
      <alignment horizontal="center" vertical="center" wrapText="1"/>
    </xf>
    <xf numFmtId="181" fontId="7" fillId="0" borderId="10" xfId="42" applyNumberFormat="1" applyFont="1" applyFill="1" applyBorder="1" applyAlignment="1" quotePrefix="1">
      <alignment horizontal="right" vertical="center"/>
    </xf>
    <xf numFmtId="181" fontId="7" fillId="0" borderId="10" xfId="42" applyNumberFormat="1" applyFont="1" applyFill="1" applyBorder="1" applyAlignment="1">
      <alignment vertical="top" wrapText="1"/>
    </xf>
    <xf numFmtId="181" fontId="7" fillId="0" borderId="13" xfId="42" applyNumberFormat="1" applyFont="1" applyFill="1" applyBorder="1" applyAlignment="1">
      <alignment horizontal="right" vertical="top" wrapText="1"/>
    </xf>
    <xf numFmtId="181" fontId="50" fillId="0" borderId="10" xfId="42" applyNumberFormat="1" applyFont="1" applyFill="1" applyBorder="1" applyAlignment="1">
      <alignment horizontal="center" vertical="center" wrapText="1"/>
    </xf>
    <xf numFmtId="181" fontId="51" fillId="0" borderId="10" xfId="42" applyNumberFormat="1" applyFont="1" applyFill="1" applyBorder="1" applyAlignment="1">
      <alignment horizontal="center" vertical="center" wrapText="1"/>
    </xf>
    <xf numFmtId="181" fontId="0" fillId="0" borderId="10" xfId="42" applyNumberFormat="1" applyFont="1" applyFill="1" applyBorder="1" applyAlignment="1">
      <alignment horizontal="center" vertical="center" wrapText="1"/>
    </xf>
    <xf numFmtId="181" fontId="3" fillId="0" borderId="10" xfId="42" applyNumberFormat="1" applyFont="1" applyFill="1" applyBorder="1" applyAlignment="1">
      <alignment horizontal="center" vertical="center" wrapText="1"/>
    </xf>
    <xf numFmtId="181" fontId="7" fillId="0" borderId="10" xfId="42" applyNumberFormat="1" applyFont="1" applyFill="1" applyBorder="1" applyAlignment="1">
      <alignment horizontal="center" vertical="center"/>
    </xf>
    <xf numFmtId="181" fontId="6" fillId="0" borderId="10" xfId="42" applyNumberFormat="1" applyFont="1" applyFill="1" applyBorder="1" applyAlignment="1">
      <alignment horizontal="center" vertical="center" wrapText="1"/>
    </xf>
    <xf numFmtId="181" fontId="13" fillId="0" borderId="10" xfId="42" applyNumberFormat="1" applyFont="1" applyFill="1" applyBorder="1" applyAlignment="1">
      <alignment horizontal="center" vertical="center" wrapText="1"/>
    </xf>
    <xf numFmtId="181" fontId="7" fillId="0" borderId="10" xfId="42" applyNumberFormat="1" applyFont="1" applyFill="1" applyBorder="1" applyAlignment="1">
      <alignment horizontal="right" vertical="center" wrapText="1"/>
    </xf>
    <xf numFmtId="181" fontId="23" fillId="0" borderId="10" xfId="42" applyNumberFormat="1" applyFont="1" applyFill="1" applyBorder="1" applyAlignment="1">
      <alignment horizontal="right" vertical="center" wrapText="1"/>
    </xf>
    <xf numFmtId="181" fontId="7" fillId="0" borderId="10" xfId="42" applyNumberFormat="1" applyFont="1" applyFill="1" applyBorder="1" applyAlignment="1">
      <alignment horizontal="center" vertical="center"/>
    </xf>
    <xf numFmtId="181" fontId="7" fillId="0" borderId="17" xfId="42" applyNumberFormat="1" applyFont="1" applyFill="1" applyBorder="1" applyAlignment="1">
      <alignment horizontal="right" vertical="center"/>
    </xf>
    <xf numFmtId="181" fontId="34" fillId="0" borderId="10" xfId="42" applyNumberFormat="1" applyFont="1" applyFill="1" applyBorder="1" applyAlignment="1">
      <alignment horizontal="right"/>
    </xf>
    <xf numFmtId="181" fontId="15" fillId="0" borderId="10" xfId="42" applyNumberFormat="1" applyFont="1" applyFill="1" applyBorder="1" applyAlignment="1">
      <alignment horizontal="right" vertical="center"/>
    </xf>
    <xf numFmtId="181" fontId="47" fillId="0" borderId="10" xfId="42" applyNumberFormat="1" applyFont="1" applyFill="1" applyBorder="1" applyAlignment="1" applyProtection="1">
      <alignment horizontal="right" vertical="center" wrapText="1"/>
      <protection/>
    </xf>
    <xf numFmtId="181" fontId="7" fillId="0" borderId="10" xfId="42" applyNumberFormat="1" applyFont="1" applyFill="1" applyBorder="1" applyAlignment="1" applyProtection="1">
      <alignment horizontal="right" vertical="center" wrapText="1"/>
      <protection/>
    </xf>
    <xf numFmtId="181" fontId="7" fillId="0" borderId="18" xfId="42" applyNumberFormat="1" applyFont="1" applyFill="1" applyBorder="1" applyAlignment="1">
      <alignment horizontal="right" vertical="center"/>
    </xf>
    <xf numFmtId="181" fontId="7" fillId="0" borderId="11" xfId="42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81" fontId="30" fillId="0" borderId="10" xfId="42" applyNumberFormat="1" applyFont="1" applyFill="1" applyBorder="1" applyAlignment="1">
      <alignment vertical="center"/>
    </xf>
    <xf numFmtId="181" fontId="60" fillId="0" borderId="10" xfId="42" applyNumberFormat="1" applyFont="1" applyFill="1" applyBorder="1" applyAlignment="1">
      <alignment vertical="center"/>
    </xf>
    <xf numFmtId="181" fontId="35" fillId="0" borderId="10" xfId="42" applyNumberFormat="1" applyFont="1" applyFill="1" applyBorder="1" applyAlignment="1" applyProtection="1">
      <alignment horizontal="center" vertical="center" wrapText="1"/>
      <protection/>
    </xf>
    <xf numFmtId="181" fontId="61" fillId="0" borderId="10" xfId="42" applyNumberFormat="1" applyFont="1" applyFill="1" applyBorder="1" applyAlignment="1" applyProtection="1">
      <alignment horizontal="center" vertical="center" wrapText="1"/>
      <protection/>
    </xf>
    <xf numFmtId="181" fontId="7" fillId="0" borderId="10" xfId="42" applyNumberFormat="1" applyFont="1" applyFill="1" applyBorder="1" applyAlignment="1">
      <alignment vertical="top" wrapText="1"/>
    </xf>
    <xf numFmtId="181" fontId="7" fillId="0" borderId="0" xfId="42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81" fontId="0" fillId="0" borderId="10" xfId="42" applyNumberFormat="1" applyFont="1" applyFill="1" applyBorder="1" applyAlignment="1">
      <alignment horizontal="center"/>
    </xf>
    <xf numFmtId="181" fontId="7" fillId="0" borderId="10" xfId="42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/>
    </xf>
    <xf numFmtId="181" fontId="23" fillId="0" borderId="0" xfId="42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9" fontId="54" fillId="0" borderId="10" xfId="42" applyNumberFormat="1" applyFont="1" applyFill="1" applyBorder="1" applyAlignment="1">
      <alignment vertical="center"/>
    </xf>
    <xf numFmtId="181" fontId="56" fillId="0" borderId="10" xfId="42" applyNumberFormat="1" applyFont="1" applyFill="1" applyBorder="1" applyAlignment="1" applyProtection="1">
      <alignment horizontal="center" vertical="center" wrapText="1"/>
      <protection/>
    </xf>
    <xf numFmtId="9" fontId="7" fillId="0" borderId="10" xfId="0" applyNumberFormat="1" applyFont="1" applyFill="1" applyBorder="1" applyAlignment="1">
      <alignment/>
    </xf>
    <xf numFmtId="181" fontId="0" fillId="0" borderId="0" xfId="42" applyNumberFormat="1" applyFont="1" applyFill="1" applyAlignment="1">
      <alignment/>
    </xf>
    <xf numFmtId="0" fontId="30" fillId="0" borderId="0" xfId="0" applyFont="1" applyFill="1" applyAlignment="1">
      <alignment/>
    </xf>
    <xf numFmtId="181" fontId="47" fillId="0" borderId="10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45" fillId="0" borderId="10" xfId="0" applyFont="1" applyFill="1" applyBorder="1" applyAlignment="1">
      <alignment horizontal="center" vertical="center" wrapText="1"/>
    </xf>
    <xf numFmtId="181" fontId="58" fillId="0" borderId="10" xfId="42" applyNumberFormat="1" applyFont="1" applyFill="1" applyBorder="1" applyAlignment="1" applyProtection="1">
      <alignment horizontal="right" vertical="center" wrapText="1"/>
      <protection/>
    </xf>
    <xf numFmtId="181" fontId="23" fillId="0" borderId="10" xfId="42" applyNumberFormat="1" applyFont="1" applyFill="1" applyBorder="1" applyAlignment="1" applyProtection="1">
      <alignment horizontal="right" vertical="center" wrapText="1"/>
      <protection locked="0"/>
    </xf>
    <xf numFmtId="181" fontId="7" fillId="0" borderId="10" xfId="42" applyNumberFormat="1" applyFont="1" applyFill="1" applyBorder="1" applyAlignment="1" applyProtection="1">
      <alignment horizontal="right"/>
      <protection/>
    </xf>
    <xf numFmtId="181" fontId="62" fillId="0" borderId="0" xfId="42" applyNumberFormat="1" applyFont="1" applyFill="1" applyAlignment="1">
      <alignment/>
    </xf>
    <xf numFmtId="185" fontId="45" fillId="0" borderId="10" xfId="0" applyNumberFormat="1" applyFont="1" applyFill="1" applyBorder="1" applyAlignment="1">
      <alignment horizontal="center" vertical="center" wrapText="1"/>
    </xf>
    <xf numFmtId="181" fontId="53" fillId="0" borderId="10" xfId="42" applyNumberFormat="1" applyFont="1" applyFill="1" applyBorder="1" applyAlignment="1">
      <alignment horizontal="center" vertical="center" wrapText="1"/>
    </xf>
    <xf numFmtId="181" fontId="23" fillId="0" borderId="0" xfId="42" applyNumberFormat="1" applyFont="1" applyFill="1" applyAlignment="1">
      <alignment horizontal="right" vertical="center"/>
    </xf>
    <xf numFmtId="181" fontId="28" fillId="0" borderId="18" xfId="42" applyNumberFormat="1" applyFont="1" applyFill="1" applyBorder="1" applyAlignment="1">
      <alignment horizontal="right" vertical="center"/>
    </xf>
    <xf numFmtId="181" fontId="64" fillId="0" borderId="10" xfId="42" applyNumberFormat="1" applyFont="1" applyFill="1" applyBorder="1" applyAlignment="1">
      <alignment horizontal="right" vertical="center"/>
    </xf>
    <xf numFmtId="181" fontId="64" fillId="0" borderId="10" xfId="42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40" fillId="0" borderId="0" xfId="0" applyFont="1" applyFill="1" applyAlignment="1">
      <alignment vertical="center"/>
    </xf>
    <xf numFmtId="181" fontId="63" fillId="0" borderId="0" xfId="42" applyNumberFormat="1" applyFont="1" applyFill="1" applyAlignment="1">
      <alignment vertical="center"/>
    </xf>
    <xf numFmtId="181" fontId="17" fillId="0" borderId="0" xfId="42" applyNumberFormat="1" applyFont="1" applyFill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181" fontId="42" fillId="0" borderId="10" xfId="42" applyNumberFormat="1" applyFont="1" applyFill="1" applyBorder="1" applyAlignment="1">
      <alignment vertical="center"/>
    </xf>
    <xf numFmtId="181" fontId="58" fillId="0" borderId="10" xfId="42" applyNumberFormat="1" applyFont="1" applyFill="1" applyBorder="1" applyAlignment="1" applyProtection="1">
      <alignment horizontal="center" vertical="center" wrapText="1"/>
      <protection/>
    </xf>
    <xf numFmtId="181" fontId="0" fillId="0" borderId="10" xfId="42" applyNumberFormat="1" applyFont="1" applyFill="1" applyBorder="1" applyAlignment="1">
      <alignment/>
    </xf>
    <xf numFmtId="181" fontId="7" fillId="0" borderId="10" xfId="42" applyNumberFormat="1" applyFont="1" applyFill="1" applyBorder="1" applyAlignment="1" applyProtection="1">
      <alignment horizontal="right" vertical="center" wrapText="1"/>
      <protection locked="0"/>
    </xf>
    <xf numFmtId="181" fontId="16" fillId="0" borderId="0" xfId="42" applyNumberFormat="1" applyFont="1" applyFill="1" applyBorder="1" applyAlignment="1">
      <alignment/>
    </xf>
    <xf numFmtId="181" fontId="15" fillId="0" borderId="10" xfId="42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85" fontId="0" fillId="0" borderId="0" xfId="0" applyNumberFormat="1" applyFont="1" applyFill="1" applyAlignment="1">
      <alignment/>
    </xf>
    <xf numFmtId="181" fontId="15" fillId="0" borderId="10" xfId="42" applyNumberFormat="1" applyFont="1" applyFill="1" applyBorder="1" applyAlignment="1">
      <alignment vertical="center"/>
    </xf>
    <xf numFmtId="181" fontId="28" fillId="0" borderId="10" xfId="42" applyNumberFormat="1" applyFont="1" applyFill="1" applyBorder="1" applyAlignment="1">
      <alignment horizontal="right"/>
    </xf>
    <xf numFmtId="181" fontId="28" fillId="0" borderId="10" xfId="42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justify" vertical="center" wrapText="1"/>
    </xf>
    <xf numFmtId="181" fontId="28" fillId="0" borderId="10" xfId="42" applyNumberFormat="1" applyFont="1" applyFill="1" applyBorder="1" applyAlignment="1">
      <alignment horizontal="right"/>
    </xf>
    <xf numFmtId="181" fontId="0" fillId="0" borderId="0" xfId="0" applyNumberFormat="1" applyFill="1" applyAlignment="1">
      <alignment/>
    </xf>
    <xf numFmtId="181" fontId="49" fillId="0" borderId="0" xfId="42" applyNumberFormat="1" applyFont="1" applyFill="1" applyBorder="1" applyAlignment="1">
      <alignment/>
    </xf>
    <xf numFmtId="181" fontId="8" fillId="0" borderId="0" xfId="42" applyNumberFormat="1" applyFont="1" applyFill="1" applyBorder="1" applyAlignment="1">
      <alignment/>
    </xf>
    <xf numFmtId="181" fontId="0" fillId="0" borderId="0" xfId="42" applyNumberFormat="1" applyFont="1" applyFill="1" applyBorder="1" applyAlignment="1">
      <alignment/>
    </xf>
    <xf numFmtId="181" fontId="42" fillId="0" borderId="10" xfId="42" applyNumberFormat="1" applyFont="1" applyFill="1" applyBorder="1" applyAlignment="1" applyProtection="1">
      <alignment horizontal="right" vertical="center" wrapText="1"/>
      <protection/>
    </xf>
    <xf numFmtId="0" fontId="16" fillId="0" borderId="18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181" fontId="16" fillId="0" borderId="10" xfId="42" applyNumberFormat="1" applyFont="1" applyFill="1" applyBorder="1" applyAlignment="1">
      <alignment horizontal="center" vertical="center" wrapText="1"/>
    </xf>
    <xf numFmtId="180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40" fillId="0" borderId="10" xfId="0" applyFont="1" applyFill="1" applyBorder="1" applyAlignment="1">
      <alignment horizontal="center" vertical="center"/>
    </xf>
    <xf numFmtId="180" fontId="3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/>
    </xf>
    <xf numFmtId="0" fontId="30" fillId="0" borderId="13" xfId="58" applyFont="1" applyFill="1" applyBorder="1" applyAlignment="1">
      <alignment horizontal="left" wrapText="1"/>
      <protection/>
    </xf>
    <xf numFmtId="0" fontId="30" fillId="0" borderId="16" xfId="58" applyFont="1" applyFill="1" applyBorder="1" applyAlignment="1">
      <alignment horizontal="left" wrapText="1"/>
      <protection/>
    </xf>
    <xf numFmtId="180" fontId="30" fillId="0" borderId="18" xfId="0" applyNumberFormat="1" applyFont="1" applyFill="1" applyBorder="1" applyAlignment="1">
      <alignment horizontal="center" vertical="center" wrapText="1"/>
    </xf>
    <xf numFmtId="180" fontId="30" fillId="0" borderId="17" xfId="0" applyNumberFormat="1" applyFont="1" applyFill="1" applyBorder="1" applyAlignment="1">
      <alignment horizontal="center" vertical="center" wrapText="1"/>
    </xf>
    <xf numFmtId="180" fontId="30" fillId="0" borderId="11" xfId="0" applyNumberFormat="1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30" fillId="0" borderId="10" xfId="58" applyFont="1" applyFill="1" applyBorder="1" applyAlignment="1">
      <alignment horizontal="left" wrapText="1"/>
      <protection/>
    </xf>
    <xf numFmtId="0" fontId="16" fillId="0" borderId="1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1" fillId="0" borderId="0" xfId="57" applyFont="1" applyFill="1" applyAlignment="1">
      <alignment horizontal="center" vertical="center"/>
      <protection/>
    </xf>
    <xf numFmtId="0" fontId="20" fillId="0" borderId="0" xfId="57" applyFont="1" applyFill="1" applyAlignment="1">
      <alignment horizontal="center" vertical="center"/>
      <protection/>
    </xf>
    <xf numFmtId="181" fontId="30" fillId="0" borderId="10" xfId="42" applyNumberFormat="1" applyFont="1" applyFill="1" applyBorder="1" applyAlignment="1">
      <alignment horizontal="left" wrapText="1"/>
    </xf>
    <xf numFmtId="49" fontId="16" fillId="0" borderId="10" xfId="57" applyNumberFormat="1" applyFont="1" applyFill="1" applyBorder="1" applyAlignment="1">
      <alignment horizontal="center" vertical="center" wrapText="1"/>
      <protection/>
    </xf>
    <xf numFmtId="49" fontId="30" fillId="0" borderId="10" xfId="57" applyNumberFormat="1" applyFont="1" applyFill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21" fillId="0" borderId="0" xfId="57" applyFont="1" applyFill="1" applyAlignment="1">
      <alignment horizontal="left" vertical="top"/>
      <protection/>
    </xf>
    <xf numFmtId="49" fontId="30" fillId="0" borderId="19" xfId="57" applyNumberFormat="1" applyFont="1" applyFill="1" applyBorder="1" applyAlignment="1">
      <alignment horizontal="center" vertical="center" wrapText="1"/>
      <protection/>
    </xf>
    <xf numFmtId="49" fontId="30" fillId="0" borderId="20" xfId="57" applyNumberFormat="1" applyFont="1" applyFill="1" applyBorder="1" applyAlignment="1">
      <alignment horizontal="center" vertical="center" wrapText="1"/>
      <protection/>
    </xf>
    <xf numFmtId="49" fontId="30" fillId="0" borderId="21" xfId="57" applyNumberFormat="1" applyFont="1" applyFill="1" applyBorder="1" applyAlignment="1">
      <alignment horizontal="center" vertical="center" wrapText="1"/>
      <protection/>
    </xf>
    <xf numFmtId="49" fontId="30" fillId="0" borderId="22" xfId="57" applyNumberFormat="1" applyFont="1" applyFill="1" applyBorder="1" applyAlignment="1">
      <alignment horizontal="center" vertical="center" wrapText="1"/>
      <protection/>
    </xf>
    <xf numFmtId="49" fontId="30" fillId="0" borderId="14" xfId="57" applyNumberFormat="1" applyFont="1" applyFill="1" applyBorder="1" applyAlignment="1">
      <alignment horizontal="center" vertical="center" wrapText="1"/>
      <protection/>
    </xf>
    <xf numFmtId="49" fontId="30" fillId="0" borderId="15" xfId="57" applyNumberFormat="1" applyFont="1" applyFill="1" applyBorder="1" applyAlignment="1">
      <alignment horizontal="center" vertical="center" wrapText="1"/>
      <protection/>
    </xf>
    <xf numFmtId="0" fontId="30" fillId="0" borderId="10" xfId="57" applyFont="1" applyFill="1" applyBorder="1" applyAlignment="1">
      <alignment horizontal="center" vertical="center" wrapText="1"/>
      <protection/>
    </xf>
    <xf numFmtId="0" fontId="30" fillId="0" borderId="10" xfId="57" applyFont="1" applyFill="1" applyBorder="1" applyAlignment="1">
      <alignment horizontal="center" vertical="center"/>
      <protection/>
    </xf>
    <xf numFmtId="0" fontId="54" fillId="0" borderId="13" xfId="57" applyFont="1" applyFill="1" applyBorder="1" applyAlignment="1">
      <alignment horizontal="left" wrapText="1"/>
      <protection/>
    </xf>
    <xf numFmtId="0" fontId="54" fillId="0" borderId="12" xfId="57" applyFont="1" applyFill="1" applyBorder="1" applyAlignment="1">
      <alignment horizontal="left" wrapText="1"/>
      <protection/>
    </xf>
    <xf numFmtId="49" fontId="30" fillId="0" borderId="10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20" fillId="0" borderId="0" xfId="57" applyFont="1" applyFill="1" applyAlignment="1">
      <alignment horizontal="center"/>
      <protection/>
    </xf>
    <xf numFmtId="49" fontId="16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57" applyFont="1" applyFill="1" applyBorder="1" applyAlignment="1">
      <alignment horizontal="left" wrapText="1"/>
      <protection/>
    </xf>
    <xf numFmtId="0" fontId="30" fillId="0" borderId="13" xfId="57" applyFont="1" applyFill="1" applyBorder="1" applyAlignment="1">
      <alignment horizontal="left" vertical="center" wrapText="1"/>
      <protection/>
    </xf>
    <xf numFmtId="0" fontId="30" fillId="0" borderId="12" xfId="57" applyFont="1" applyFill="1" applyBorder="1" applyAlignment="1">
      <alignment horizontal="left" vertical="center" wrapText="1"/>
      <protection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85" fontId="0" fillId="0" borderId="13" xfId="0" applyNumberFormat="1" applyFill="1" applyBorder="1" applyAlignment="1">
      <alignment horizontal="center"/>
    </xf>
    <xf numFmtId="185" fontId="0" fillId="0" borderId="12" xfId="0" applyNumberFormat="1" applyFill="1" applyBorder="1" applyAlignment="1">
      <alignment horizontal="center"/>
    </xf>
    <xf numFmtId="0" fontId="10" fillId="0" borderId="13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  <xf numFmtId="185" fontId="30" fillId="0" borderId="10" xfId="0" applyNumberFormat="1" applyFont="1" applyFill="1" applyBorder="1" applyAlignment="1">
      <alignment horizontal="center" vertical="center" wrapText="1"/>
    </xf>
    <xf numFmtId="181" fontId="30" fillId="0" borderId="10" xfId="42" applyNumberFormat="1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>
      <alignment vertical="center" wrapText="1"/>
    </xf>
    <xf numFmtId="49" fontId="30" fillId="0" borderId="16" xfId="0" applyNumberFormat="1" applyFont="1" applyFill="1" applyBorder="1" applyAlignment="1">
      <alignment vertical="center" wrapText="1"/>
    </xf>
    <xf numFmtId="49" fontId="30" fillId="0" borderId="12" xfId="0" applyNumberFormat="1" applyFont="1" applyFill="1" applyBorder="1" applyAlignment="1">
      <alignment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19" xfId="0" applyNumberFormat="1" applyFont="1" applyFill="1" applyBorder="1" applyAlignment="1">
      <alignment horizontal="center" vertical="center" wrapText="1"/>
    </xf>
    <xf numFmtId="49" fontId="30" fillId="0" borderId="23" xfId="0" applyNumberFormat="1" applyFont="1" applyFill="1" applyBorder="1" applyAlignment="1">
      <alignment horizontal="center" vertical="center" wrapText="1"/>
    </xf>
    <xf numFmtId="49" fontId="30" fillId="0" borderId="20" xfId="0" applyNumberFormat="1" applyFont="1" applyFill="1" applyBorder="1" applyAlignment="1">
      <alignment horizontal="center" vertical="center" wrapText="1"/>
    </xf>
    <xf numFmtId="0" fontId="42" fillId="0" borderId="13" xfId="57" applyFont="1" applyFill="1" applyBorder="1" applyAlignment="1">
      <alignment horizontal="left" wrapText="1"/>
      <protection/>
    </xf>
    <xf numFmtId="0" fontId="42" fillId="0" borderId="12" xfId="57" applyFont="1" applyFill="1" applyBorder="1" applyAlignment="1">
      <alignment horizontal="left" wrapText="1"/>
      <protection/>
    </xf>
    <xf numFmtId="1" fontId="30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22" fillId="0" borderId="0" xfId="57" applyFont="1" applyFill="1" applyAlignment="1">
      <alignment horizontal="center" vertical="center"/>
      <protection/>
    </xf>
    <xf numFmtId="1" fontId="16" fillId="0" borderId="13" xfId="0" applyNumberFormat="1" applyFont="1" applyFill="1" applyBorder="1" applyAlignment="1">
      <alignment horizontal="center" vertical="center" wrapText="1"/>
    </xf>
    <xf numFmtId="1" fontId="16" fillId="0" borderId="12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0" fillId="0" borderId="0" xfId="59" applyFont="1" applyFill="1" applyAlignment="1">
      <alignment horizontal="center"/>
      <protection/>
    </xf>
    <xf numFmtId="0" fontId="54" fillId="0" borderId="19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0" fontId="30" fillId="0" borderId="13" xfId="59" applyFont="1" applyFill="1" applyBorder="1" applyAlignment="1">
      <alignment horizontal="left" vertical="center" wrapText="1"/>
      <protection/>
    </xf>
    <xf numFmtId="0" fontId="30" fillId="0" borderId="12" xfId="59" applyFont="1" applyFill="1" applyBorder="1" applyAlignment="1">
      <alignment horizontal="left" vertical="center" wrapText="1"/>
      <protection/>
    </xf>
    <xf numFmtId="0" fontId="45" fillId="0" borderId="10" xfId="0" applyFont="1" applyFill="1" applyBorder="1" applyAlignment="1">
      <alignment horizontal="center"/>
    </xf>
    <xf numFmtId="1" fontId="30" fillId="0" borderId="19" xfId="0" applyNumberFormat="1" applyFont="1" applyFill="1" applyBorder="1" applyAlignment="1">
      <alignment horizontal="center" vertical="center" wrapText="1"/>
    </xf>
    <xf numFmtId="1" fontId="30" fillId="0" borderId="20" xfId="0" applyNumberFormat="1" applyFont="1" applyFill="1" applyBorder="1" applyAlignment="1">
      <alignment horizontal="center" vertical="center" wrapText="1"/>
    </xf>
    <xf numFmtId="1" fontId="30" fillId="0" borderId="21" xfId="0" applyNumberFormat="1" applyFont="1" applyFill="1" applyBorder="1" applyAlignment="1">
      <alignment horizontal="center" vertical="center" wrapText="1"/>
    </xf>
    <xf numFmtId="1" fontId="30" fillId="0" borderId="22" xfId="0" applyNumberFormat="1" applyFont="1" applyFill="1" applyBorder="1" applyAlignment="1">
      <alignment horizontal="center" vertical="center" wrapText="1"/>
    </xf>
    <xf numFmtId="0" fontId="21" fillId="0" borderId="0" xfId="59" applyFont="1" applyFill="1" applyAlignment="1">
      <alignment horizontal="left" vertical="top"/>
      <protection/>
    </xf>
    <xf numFmtId="0" fontId="20" fillId="0" borderId="0" xfId="59" applyFont="1" applyFill="1" applyAlignment="1">
      <alignment horizontal="center" vertical="center"/>
      <protection/>
    </xf>
    <xf numFmtId="0" fontId="22" fillId="0" borderId="0" xfId="59" applyFont="1" applyFill="1" applyAlignment="1">
      <alignment horizontal="center" vertical="center"/>
      <protection/>
    </xf>
    <xf numFmtId="0" fontId="54" fillId="0" borderId="10" xfId="0" applyFont="1" applyFill="1" applyBorder="1" applyAlignment="1">
      <alignment horizontal="center" vertical="center"/>
    </xf>
    <xf numFmtId="181" fontId="54" fillId="0" borderId="10" xfId="42" applyNumberFormat="1" applyFont="1" applyFill="1" applyBorder="1" applyAlignment="1">
      <alignment horizontal="center" vertical="center" wrapText="1"/>
    </xf>
    <xf numFmtId="181" fontId="45" fillId="0" borderId="10" xfId="42" applyNumberFormat="1" applyFont="1" applyFill="1" applyBorder="1" applyAlignment="1">
      <alignment horizontal="center" vertical="center" wrapText="1"/>
    </xf>
    <xf numFmtId="181" fontId="45" fillId="0" borderId="18" xfId="42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18" xfId="0" applyNumberFormat="1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21" fillId="0" borderId="0" xfId="58" applyFont="1" applyFill="1" applyAlignment="1">
      <alignment horizontal="left" vertical="top"/>
      <protection/>
    </xf>
    <xf numFmtId="0" fontId="20" fillId="0" borderId="0" xfId="58" applyFont="1" applyFill="1" applyAlignment="1">
      <alignment horizontal="center"/>
      <protection/>
    </xf>
    <xf numFmtId="0" fontId="20" fillId="0" borderId="0" xfId="58" applyFont="1" applyFill="1" applyAlignment="1">
      <alignment horizontal="center" vertical="center"/>
      <protection/>
    </xf>
    <xf numFmtId="0" fontId="22" fillId="0" borderId="0" xfId="58" applyFont="1" applyFill="1" applyAlignment="1">
      <alignment horizontal="center" vertical="center"/>
      <protection/>
    </xf>
    <xf numFmtId="0" fontId="4" fillId="0" borderId="0" xfId="0" applyFont="1" applyFill="1" applyAlignment="1">
      <alignment horizontal="center" vertical="center" wrapText="1"/>
    </xf>
    <xf numFmtId="181" fontId="30" fillId="0" borderId="13" xfId="42" applyNumberFormat="1" applyFont="1" applyFill="1" applyBorder="1" applyAlignment="1">
      <alignment horizontal="left" wrapText="1"/>
    </xf>
    <xf numFmtId="181" fontId="30" fillId="0" borderId="12" xfId="42" applyNumberFormat="1" applyFont="1" applyFill="1" applyBorder="1" applyAlignment="1">
      <alignment horizontal="left" wrapText="1"/>
    </xf>
    <xf numFmtId="181" fontId="15" fillId="0" borderId="13" xfId="42" applyNumberFormat="1" applyFont="1" applyFill="1" applyBorder="1" applyAlignment="1">
      <alignment horizontal="left"/>
    </xf>
    <xf numFmtId="181" fontId="15" fillId="0" borderId="12" xfId="42" applyNumberFormat="1" applyFont="1" applyFill="1" applyBorder="1" applyAlignment="1">
      <alignment horizontal="left"/>
    </xf>
    <xf numFmtId="181" fontId="30" fillId="0" borderId="13" xfId="42" applyNumberFormat="1" applyFont="1" applyFill="1" applyBorder="1" applyAlignment="1">
      <alignment horizontal="center" vertical="center" wrapText="1"/>
    </xf>
    <xf numFmtId="181" fontId="30" fillId="0" borderId="12" xfId="42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 vertical="center" wrapText="1"/>
    </xf>
    <xf numFmtId="0" fontId="30" fillId="0" borderId="13" xfId="57" applyFont="1" applyFill="1" applyBorder="1" applyAlignment="1">
      <alignment horizontal="left" wrapText="1"/>
      <protection/>
    </xf>
    <xf numFmtId="0" fontId="30" fillId="0" borderId="12" xfId="57" applyFont="1" applyFill="1" applyBorder="1" applyAlignment="1">
      <alignment horizontal="left" wrapText="1"/>
      <protection/>
    </xf>
    <xf numFmtId="0" fontId="40" fillId="0" borderId="13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15" fillId="0" borderId="13" xfId="57" applyFont="1" applyFill="1" applyBorder="1" applyAlignment="1">
      <alignment horizontal="left" wrapText="1"/>
      <protection/>
    </xf>
    <xf numFmtId="0" fontId="15" fillId="0" borderId="12" xfId="57" applyFont="1" applyFill="1" applyBorder="1" applyAlignment="1">
      <alignment horizontal="left" wrapText="1"/>
      <protection/>
    </xf>
    <xf numFmtId="0" fontId="16" fillId="0" borderId="18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185" fontId="16" fillId="0" borderId="13" xfId="0" applyNumberFormat="1" applyFont="1" applyFill="1" applyBorder="1" applyAlignment="1">
      <alignment horizontal="center" vertical="center" wrapText="1"/>
    </xf>
    <xf numFmtId="185" fontId="16" fillId="0" borderId="12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_Bieu mau Thong ke - phuc vu tong ket (2011-10-04)- sua theo y chi Yen" xfId="58"/>
    <cellStyle name="Normal 2_Bieu mau Thong ke - phuc vu tong ket (2011-10-24)- sua theo gop y cua cac don vi" xfId="59"/>
    <cellStyle name="Normal 2_Bieu mau Thong ke TP(2011-09-20)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238125</xdr:rowOff>
    </xdr:from>
    <xdr:to>
      <xdr:col>1</xdr:col>
      <xdr:colOff>371475</xdr:colOff>
      <xdr:row>0</xdr:row>
      <xdr:rowOff>238125</xdr:rowOff>
    </xdr:to>
    <xdr:sp>
      <xdr:nvSpPr>
        <xdr:cNvPr id="1" name="Straight Connector 1"/>
        <xdr:cNvSpPr>
          <a:spLocks/>
        </xdr:cNvSpPr>
      </xdr:nvSpPr>
      <xdr:spPr>
        <a:xfrm>
          <a:off x="295275" y="2381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238125</xdr:rowOff>
    </xdr:from>
    <xdr:to>
      <xdr:col>1</xdr:col>
      <xdr:colOff>447675</xdr:colOff>
      <xdr:row>0</xdr:row>
      <xdr:rowOff>238125</xdr:rowOff>
    </xdr:to>
    <xdr:sp>
      <xdr:nvSpPr>
        <xdr:cNvPr id="1" name="Straight Connector 1"/>
        <xdr:cNvSpPr>
          <a:spLocks/>
        </xdr:cNvSpPr>
      </xdr:nvSpPr>
      <xdr:spPr>
        <a:xfrm>
          <a:off x="209550" y="2381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</xdr:row>
      <xdr:rowOff>9525</xdr:rowOff>
    </xdr:from>
    <xdr:to>
      <xdr:col>1</xdr:col>
      <xdr:colOff>752475</xdr:colOff>
      <xdr:row>1</xdr:row>
      <xdr:rowOff>9525</xdr:rowOff>
    </xdr:to>
    <xdr:sp>
      <xdr:nvSpPr>
        <xdr:cNvPr id="1" name="Line 5"/>
        <xdr:cNvSpPr>
          <a:spLocks/>
        </xdr:cNvSpPr>
      </xdr:nvSpPr>
      <xdr:spPr>
        <a:xfrm>
          <a:off x="609600" y="2476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228600</xdr:rowOff>
    </xdr:from>
    <xdr:to>
      <xdr:col>1</xdr:col>
      <xdr:colOff>495300</xdr:colOff>
      <xdr:row>0</xdr:row>
      <xdr:rowOff>228600</xdr:rowOff>
    </xdr:to>
    <xdr:sp>
      <xdr:nvSpPr>
        <xdr:cNvPr id="1" name="Straight Connector 1"/>
        <xdr:cNvSpPr>
          <a:spLocks/>
        </xdr:cNvSpPr>
      </xdr:nvSpPr>
      <xdr:spPr>
        <a:xfrm>
          <a:off x="342900" y="2286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228600</xdr:rowOff>
    </xdr:from>
    <xdr:to>
      <xdr:col>1</xdr:col>
      <xdr:colOff>495300</xdr:colOff>
      <xdr:row>0</xdr:row>
      <xdr:rowOff>228600</xdr:rowOff>
    </xdr:to>
    <xdr:sp>
      <xdr:nvSpPr>
        <xdr:cNvPr id="1" name="Straight Connector 1"/>
        <xdr:cNvSpPr>
          <a:spLocks/>
        </xdr:cNvSpPr>
      </xdr:nvSpPr>
      <xdr:spPr>
        <a:xfrm>
          <a:off x="342900" y="2286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238125</xdr:rowOff>
    </xdr:from>
    <xdr:to>
      <xdr:col>1</xdr:col>
      <xdr:colOff>514350</xdr:colOff>
      <xdr:row>0</xdr:row>
      <xdr:rowOff>238125</xdr:rowOff>
    </xdr:to>
    <xdr:sp>
      <xdr:nvSpPr>
        <xdr:cNvPr id="1" name="Straight Connector 2"/>
        <xdr:cNvSpPr>
          <a:spLocks/>
        </xdr:cNvSpPr>
      </xdr:nvSpPr>
      <xdr:spPr>
        <a:xfrm>
          <a:off x="247650" y="2381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238125</xdr:rowOff>
    </xdr:from>
    <xdr:to>
      <xdr:col>1</xdr:col>
      <xdr:colOff>514350</xdr:colOff>
      <xdr:row>0</xdr:row>
      <xdr:rowOff>238125</xdr:rowOff>
    </xdr:to>
    <xdr:sp>
      <xdr:nvSpPr>
        <xdr:cNvPr id="1" name="Straight Connector 1"/>
        <xdr:cNvSpPr>
          <a:spLocks/>
        </xdr:cNvSpPr>
      </xdr:nvSpPr>
      <xdr:spPr>
        <a:xfrm>
          <a:off x="247650" y="2381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238125</xdr:rowOff>
    </xdr:from>
    <xdr:to>
      <xdr:col>1</xdr:col>
      <xdr:colOff>171450</xdr:colOff>
      <xdr:row>0</xdr:row>
      <xdr:rowOff>238125</xdr:rowOff>
    </xdr:to>
    <xdr:sp>
      <xdr:nvSpPr>
        <xdr:cNvPr id="1" name="Straight Connector 1"/>
        <xdr:cNvSpPr>
          <a:spLocks/>
        </xdr:cNvSpPr>
      </xdr:nvSpPr>
      <xdr:spPr>
        <a:xfrm>
          <a:off x="209550" y="2381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238125</xdr:rowOff>
    </xdr:from>
    <xdr:to>
      <xdr:col>1</xdr:col>
      <xdr:colOff>447675</xdr:colOff>
      <xdr:row>0</xdr:row>
      <xdr:rowOff>238125</xdr:rowOff>
    </xdr:to>
    <xdr:sp>
      <xdr:nvSpPr>
        <xdr:cNvPr id="1" name="Straight Connector 1"/>
        <xdr:cNvSpPr>
          <a:spLocks/>
        </xdr:cNvSpPr>
      </xdr:nvSpPr>
      <xdr:spPr>
        <a:xfrm>
          <a:off x="209550" y="2381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238125</xdr:rowOff>
    </xdr:from>
    <xdr:to>
      <xdr:col>1</xdr:col>
      <xdr:colOff>447675</xdr:colOff>
      <xdr:row>0</xdr:row>
      <xdr:rowOff>238125</xdr:rowOff>
    </xdr:to>
    <xdr:sp>
      <xdr:nvSpPr>
        <xdr:cNvPr id="1" name="Straight Connector 1"/>
        <xdr:cNvSpPr>
          <a:spLocks/>
        </xdr:cNvSpPr>
      </xdr:nvSpPr>
      <xdr:spPr>
        <a:xfrm>
          <a:off x="209550" y="2381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209550</xdr:rowOff>
    </xdr:from>
    <xdr:to>
      <xdr:col>1</xdr:col>
      <xdr:colOff>447675</xdr:colOff>
      <xdr:row>0</xdr:row>
      <xdr:rowOff>209550</xdr:rowOff>
    </xdr:to>
    <xdr:sp>
      <xdr:nvSpPr>
        <xdr:cNvPr id="1" name="Straight Connector 1"/>
        <xdr:cNvSpPr>
          <a:spLocks/>
        </xdr:cNvSpPr>
      </xdr:nvSpPr>
      <xdr:spPr>
        <a:xfrm>
          <a:off x="209550" y="2095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5"/>
  <sheetViews>
    <sheetView view="pageLayout" workbookViewId="0" topLeftCell="C4">
      <pane ySplit="4455" topLeftCell="A34" activePane="topLeft" state="split"/>
      <selection pane="topLeft" activeCell="A4" sqref="A1:IV16384"/>
      <selection pane="bottomLeft" activeCell="S36" sqref="S36"/>
    </sheetView>
  </sheetViews>
  <sheetFormatPr defaultColWidth="9.140625" defaultRowHeight="12.75"/>
  <cols>
    <col min="1" max="1" width="4.421875" style="3" customWidth="1"/>
    <col min="2" max="2" width="12.57421875" style="1" customWidth="1"/>
    <col min="3" max="3" width="7.00390625" style="3" customWidth="1"/>
    <col min="4" max="4" width="6.140625" style="3" customWidth="1"/>
    <col min="5" max="5" width="6.57421875" style="3" customWidth="1"/>
    <col min="6" max="6" width="6.8515625" style="3" customWidth="1"/>
    <col min="7" max="7" width="6.421875" style="3" customWidth="1"/>
    <col min="8" max="9" width="6.140625" style="3" customWidth="1"/>
    <col min="10" max="10" width="8.00390625" style="3" customWidth="1"/>
    <col min="11" max="11" width="8.57421875" style="101" customWidth="1"/>
    <col min="12" max="12" width="8.57421875" style="3" customWidth="1"/>
    <col min="13" max="13" width="7.7109375" style="3" customWidth="1"/>
    <col min="14" max="14" width="8.7109375" style="3" customWidth="1"/>
    <col min="15" max="15" width="8.57421875" style="3" customWidth="1"/>
    <col min="16" max="16" width="9.421875" style="3" customWidth="1"/>
    <col min="17" max="17" width="8.00390625" style="3" customWidth="1"/>
    <col min="18" max="18" width="7.57421875" style="3" customWidth="1"/>
    <col min="19" max="16384" width="9.140625" style="6" customWidth="1"/>
  </cols>
  <sheetData>
    <row r="1" spans="1:18" ht="19.5" customHeight="1">
      <c r="A1" s="65" t="s">
        <v>7</v>
      </c>
      <c r="B1" s="65"/>
      <c r="C1" s="47"/>
      <c r="D1" s="35"/>
      <c r="E1" s="35"/>
      <c r="F1" s="35"/>
      <c r="G1" s="35"/>
      <c r="H1" s="35"/>
      <c r="I1" s="35"/>
      <c r="J1" s="35"/>
      <c r="K1" s="98"/>
      <c r="L1" s="35"/>
      <c r="M1" s="35"/>
      <c r="N1" s="35"/>
      <c r="O1" s="35"/>
      <c r="P1" s="35"/>
      <c r="Q1" s="35"/>
      <c r="R1" s="35"/>
    </row>
    <row r="2" spans="1:18" ht="23.25" customHeight="1">
      <c r="A2" s="288" t="s">
        <v>143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</row>
    <row r="3" spans="1:18" ht="24" customHeight="1">
      <c r="A3" s="291" t="s">
        <v>144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</row>
    <row r="4" spans="1:18" ht="24" customHeight="1">
      <c r="A4" s="288" t="s">
        <v>279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</row>
    <row r="5" spans="1:18" ht="15.75">
      <c r="A5" s="4"/>
      <c r="B5" s="52"/>
      <c r="C5" s="52"/>
      <c r="D5" s="24"/>
      <c r="E5" s="24"/>
      <c r="F5" s="25"/>
      <c r="G5" s="25"/>
      <c r="H5" s="25"/>
      <c r="I5" s="26"/>
      <c r="J5" s="24"/>
      <c r="K5" s="99"/>
      <c r="L5" s="24"/>
      <c r="M5" s="24"/>
      <c r="N5" s="25"/>
      <c r="O5" s="56" t="s">
        <v>45</v>
      </c>
      <c r="P5" s="25"/>
      <c r="Q5" s="25"/>
      <c r="R5" s="26"/>
    </row>
    <row r="6" spans="1:18" ht="40.5" customHeight="1">
      <c r="A6" s="298"/>
      <c r="B6" s="299"/>
      <c r="C6" s="290" t="s">
        <v>34</v>
      </c>
      <c r="D6" s="290"/>
      <c r="E6" s="290"/>
      <c r="F6" s="290"/>
      <c r="G6" s="290"/>
      <c r="H6" s="290"/>
      <c r="I6" s="290"/>
      <c r="J6" s="295" t="s">
        <v>35</v>
      </c>
      <c r="K6" s="290" t="s">
        <v>101</v>
      </c>
      <c r="L6" s="290"/>
      <c r="M6" s="290"/>
      <c r="N6" s="290"/>
      <c r="O6" s="290"/>
      <c r="P6" s="290" t="s">
        <v>41</v>
      </c>
      <c r="Q6" s="290"/>
      <c r="R6" s="290"/>
    </row>
    <row r="7" spans="1:18" ht="12.75" customHeight="1">
      <c r="A7" s="300"/>
      <c r="B7" s="301"/>
      <c r="C7" s="281" t="s">
        <v>9</v>
      </c>
      <c r="D7" s="289" t="s">
        <v>44</v>
      </c>
      <c r="E7" s="289"/>
      <c r="F7" s="289"/>
      <c r="G7" s="289"/>
      <c r="H7" s="289"/>
      <c r="I7" s="289"/>
      <c r="J7" s="296"/>
      <c r="K7" s="284" t="s">
        <v>9</v>
      </c>
      <c r="L7" s="285" t="s">
        <v>44</v>
      </c>
      <c r="M7" s="285"/>
      <c r="N7" s="285"/>
      <c r="O7" s="285"/>
      <c r="P7" s="285" t="s">
        <v>9</v>
      </c>
      <c r="Q7" s="285" t="s">
        <v>44</v>
      </c>
      <c r="R7" s="285"/>
    </row>
    <row r="8" spans="1:18" ht="12.75">
      <c r="A8" s="300"/>
      <c r="B8" s="301"/>
      <c r="C8" s="282"/>
      <c r="D8" s="281" t="s">
        <v>13</v>
      </c>
      <c r="E8" s="281" t="s">
        <v>253</v>
      </c>
      <c r="F8" s="281" t="s">
        <v>10</v>
      </c>
      <c r="G8" s="281" t="s">
        <v>11</v>
      </c>
      <c r="H8" s="281" t="s">
        <v>129</v>
      </c>
      <c r="I8" s="281" t="s">
        <v>12</v>
      </c>
      <c r="J8" s="296"/>
      <c r="K8" s="284"/>
      <c r="L8" s="286" t="s">
        <v>55</v>
      </c>
      <c r="M8" s="286" t="s">
        <v>56</v>
      </c>
      <c r="N8" s="286" t="s">
        <v>57</v>
      </c>
      <c r="O8" s="286"/>
      <c r="P8" s="285"/>
      <c r="Q8" s="286" t="s">
        <v>42</v>
      </c>
      <c r="R8" s="286" t="s">
        <v>43</v>
      </c>
    </row>
    <row r="9" spans="1:18" ht="31.5" customHeight="1">
      <c r="A9" s="300"/>
      <c r="B9" s="301"/>
      <c r="C9" s="282"/>
      <c r="D9" s="282"/>
      <c r="E9" s="282"/>
      <c r="F9" s="282"/>
      <c r="G9" s="282"/>
      <c r="H9" s="282"/>
      <c r="I9" s="282"/>
      <c r="J9" s="296"/>
      <c r="K9" s="284"/>
      <c r="L9" s="286"/>
      <c r="M9" s="286"/>
      <c r="N9" s="281" t="s">
        <v>9</v>
      </c>
      <c r="O9" s="281" t="s">
        <v>58</v>
      </c>
      <c r="P9" s="285"/>
      <c r="Q9" s="286"/>
      <c r="R9" s="286"/>
    </row>
    <row r="10" spans="1:18" ht="12.75">
      <c r="A10" s="300"/>
      <c r="B10" s="301"/>
      <c r="C10" s="282"/>
      <c r="D10" s="282"/>
      <c r="E10" s="282"/>
      <c r="F10" s="282"/>
      <c r="G10" s="282"/>
      <c r="H10" s="282"/>
      <c r="I10" s="282"/>
      <c r="J10" s="296"/>
      <c r="K10" s="284"/>
      <c r="L10" s="286"/>
      <c r="M10" s="286"/>
      <c r="N10" s="282"/>
      <c r="O10" s="282"/>
      <c r="P10" s="285"/>
      <c r="Q10" s="286"/>
      <c r="R10" s="286"/>
    </row>
    <row r="11" spans="1:18" ht="45" customHeight="1">
      <c r="A11" s="302"/>
      <c r="B11" s="303"/>
      <c r="C11" s="283"/>
      <c r="D11" s="306"/>
      <c r="E11" s="306"/>
      <c r="F11" s="283"/>
      <c r="G11" s="283"/>
      <c r="H11" s="283"/>
      <c r="I11" s="283"/>
      <c r="J11" s="297"/>
      <c r="K11" s="284"/>
      <c r="L11" s="287"/>
      <c r="M11" s="287"/>
      <c r="N11" s="283"/>
      <c r="O11" s="283"/>
      <c r="P11" s="285"/>
      <c r="Q11" s="286"/>
      <c r="R11" s="286"/>
    </row>
    <row r="12" spans="1:18" ht="12.75">
      <c r="A12" s="304" t="s">
        <v>40</v>
      </c>
      <c r="B12" s="305"/>
      <c r="C12" s="59">
        <v>1</v>
      </c>
      <c r="D12" s="59">
        <v>2</v>
      </c>
      <c r="E12" s="59">
        <v>3</v>
      </c>
      <c r="F12" s="59">
        <v>4</v>
      </c>
      <c r="G12" s="59">
        <v>5</v>
      </c>
      <c r="H12" s="59">
        <v>6</v>
      </c>
      <c r="I12" s="59">
        <v>7</v>
      </c>
      <c r="J12" s="59">
        <v>8</v>
      </c>
      <c r="K12" s="100">
        <v>9</v>
      </c>
      <c r="L12" s="59">
        <v>10</v>
      </c>
      <c r="M12" s="59">
        <v>11</v>
      </c>
      <c r="N12" s="59">
        <v>12</v>
      </c>
      <c r="O12" s="59">
        <v>13</v>
      </c>
      <c r="P12" s="59">
        <v>14</v>
      </c>
      <c r="Q12" s="59">
        <v>15</v>
      </c>
      <c r="R12" s="59">
        <v>16</v>
      </c>
    </row>
    <row r="13" spans="1:18" ht="26.25" customHeight="1">
      <c r="A13" s="293" t="s">
        <v>97</v>
      </c>
      <c r="B13" s="294"/>
      <c r="C13" s="220">
        <f aca="true" t="shared" si="0" ref="C13:R13">C14+C36</f>
        <v>759</v>
      </c>
      <c r="D13" s="220">
        <f t="shared" si="0"/>
        <v>10</v>
      </c>
      <c r="E13" s="220">
        <f t="shared" si="0"/>
        <v>3</v>
      </c>
      <c r="F13" s="220">
        <f t="shared" si="0"/>
        <v>0</v>
      </c>
      <c r="G13" s="220">
        <f t="shared" si="0"/>
        <v>53</v>
      </c>
      <c r="H13" s="220">
        <f t="shared" si="0"/>
        <v>54</v>
      </c>
      <c r="I13" s="220">
        <f t="shared" si="0"/>
        <v>639</v>
      </c>
      <c r="J13" s="220">
        <f t="shared" si="0"/>
        <v>983</v>
      </c>
      <c r="K13" s="220">
        <f t="shared" si="0"/>
        <v>55211</v>
      </c>
      <c r="L13" s="220">
        <f t="shared" si="0"/>
        <v>45093</v>
      </c>
      <c r="M13" s="220">
        <f t="shared" si="0"/>
        <v>6266</v>
      </c>
      <c r="N13" s="220">
        <f t="shared" si="0"/>
        <v>3852</v>
      </c>
      <c r="O13" s="220">
        <f t="shared" si="0"/>
        <v>258</v>
      </c>
      <c r="P13" s="220">
        <f t="shared" si="0"/>
        <v>9201</v>
      </c>
      <c r="Q13" s="220">
        <f t="shared" si="0"/>
        <v>4393</v>
      </c>
      <c r="R13" s="220">
        <f t="shared" si="0"/>
        <v>4808</v>
      </c>
    </row>
    <row r="14" spans="1:18" ht="39" customHeight="1">
      <c r="A14" s="293" t="s">
        <v>87</v>
      </c>
      <c r="B14" s="294"/>
      <c r="C14" s="221">
        <f aca="true" t="shared" si="1" ref="C14:R14">SUM(C15:C35)</f>
        <v>759</v>
      </c>
      <c r="D14" s="221">
        <f t="shared" si="1"/>
        <v>10</v>
      </c>
      <c r="E14" s="221">
        <f t="shared" si="1"/>
        <v>3</v>
      </c>
      <c r="F14" s="221">
        <f t="shared" si="1"/>
        <v>0</v>
      </c>
      <c r="G14" s="221">
        <f t="shared" si="1"/>
        <v>53</v>
      </c>
      <c r="H14" s="221">
        <f t="shared" si="1"/>
        <v>54</v>
      </c>
      <c r="I14" s="221">
        <f t="shared" si="1"/>
        <v>639</v>
      </c>
      <c r="J14" s="221">
        <f t="shared" si="1"/>
        <v>983</v>
      </c>
      <c r="K14" s="221">
        <f t="shared" si="1"/>
        <v>0</v>
      </c>
      <c r="L14" s="221">
        <f t="shared" si="1"/>
        <v>0</v>
      </c>
      <c r="M14" s="221">
        <f t="shared" si="1"/>
        <v>0</v>
      </c>
      <c r="N14" s="221">
        <f t="shared" si="1"/>
        <v>0</v>
      </c>
      <c r="O14" s="221">
        <f t="shared" si="1"/>
        <v>0</v>
      </c>
      <c r="P14" s="221">
        <f t="shared" si="1"/>
        <v>0</v>
      </c>
      <c r="Q14" s="221">
        <f t="shared" si="1"/>
        <v>0</v>
      </c>
      <c r="R14" s="221">
        <f t="shared" si="1"/>
        <v>0</v>
      </c>
    </row>
    <row r="15" spans="1:18" ht="15.75">
      <c r="A15" s="135">
        <v>1</v>
      </c>
      <c r="B15" s="136" t="s">
        <v>230</v>
      </c>
      <c r="C15" s="222"/>
      <c r="D15" s="102"/>
      <c r="E15" s="85"/>
      <c r="F15" s="102"/>
      <c r="G15" s="102"/>
      <c r="H15" s="102"/>
      <c r="I15" s="85"/>
      <c r="J15" s="102"/>
      <c r="K15" s="103">
        <v>0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103">
        <v>0</v>
      </c>
      <c r="R15" s="103">
        <v>0</v>
      </c>
    </row>
    <row r="16" spans="1:18" ht="25.5">
      <c r="A16" s="135">
        <v>2</v>
      </c>
      <c r="B16" s="136" t="s">
        <v>194</v>
      </c>
      <c r="C16" s="222">
        <f>SUM(D16:I16)</f>
        <v>37</v>
      </c>
      <c r="D16" s="102">
        <v>1</v>
      </c>
      <c r="E16" s="85">
        <v>0</v>
      </c>
      <c r="F16" s="102">
        <v>0</v>
      </c>
      <c r="G16" s="102">
        <v>3</v>
      </c>
      <c r="H16" s="102">
        <v>3</v>
      </c>
      <c r="I16" s="85">
        <v>30</v>
      </c>
      <c r="J16" s="102">
        <v>101</v>
      </c>
      <c r="K16" s="103">
        <v>0</v>
      </c>
      <c r="L16" s="103">
        <v>0</v>
      </c>
      <c r="M16" s="103">
        <v>0</v>
      </c>
      <c r="N16" s="103">
        <v>0</v>
      </c>
      <c r="O16" s="103">
        <v>0</v>
      </c>
      <c r="P16" s="103">
        <v>0</v>
      </c>
      <c r="Q16" s="103">
        <v>0</v>
      </c>
      <c r="R16" s="103">
        <v>0</v>
      </c>
    </row>
    <row r="17" spans="1:18" ht="25.5">
      <c r="A17" s="135">
        <v>3</v>
      </c>
      <c r="B17" s="136" t="s">
        <v>195</v>
      </c>
      <c r="C17" s="222"/>
      <c r="D17" s="102"/>
      <c r="E17" s="85"/>
      <c r="F17" s="102"/>
      <c r="G17" s="102"/>
      <c r="H17" s="102"/>
      <c r="I17" s="85"/>
      <c r="J17" s="102"/>
      <c r="K17" s="103">
        <v>0</v>
      </c>
      <c r="L17" s="103">
        <v>0</v>
      </c>
      <c r="M17" s="103">
        <v>0</v>
      </c>
      <c r="N17" s="103">
        <v>0</v>
      </c>
      <c r="O17" s="103">
        <v>0</v>
      </c>
      <c r="P17" s="103">
        <v>0</v>
      </c>
      <c r="Q17" s="103">
        <v>0</v>
      </c>
      <c r="R17" s="103">
        <v>0</v>
      </c>
    </row>
    <row r="18" spans="1:18" ht="25.5">
      <c r="A18" s="135">
        <v>4</v>
      </c>
      <c r="B18" s="136" t="s">
        <v>196</v>
      </c>
      <c r="C18" s="222">
        <f aca="true" t="shared" si="2" ref="C18:C30">SUM(D18:I18)</f>
        <v>70</v>
      </c>
      <c r="D18" s="85"/>
      <c r="E18" s="85"/>
      <c r="F18" s="85"/>
      <c r="G18" s="102">
        <v>6</v>
      </c>
      <c r="H18" s="102">
        <v>1</v>
      </c>
      <c r="I18" s="85">
        <v>63</v>
      </c>
      <c r="J18" s="102"/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103">
        <v>0</v>
      </c>
    </row>
    <row r="19" spans="1:18" ht="25.5">
      <c r="A19" s="135">
        <v>5</v>
      </c>
      <c r="B19" s="136" t="s">
        <v>197</v>
      </c>
      <c r="C19" s="222">
        <f t="shared" si="2"/>
        <v>10</v>
      </c>
      <c r="D19" s="102"/>
      <c r="E19" s="85"/>
      <c r="F19" s="102"/>
      <c r="G19" s="102">
        <v>1</v>
      </c>
      <c r="H19" s="102"/>
      <c r="I19" s="85">
        <v>9</v>
      </c>
      <c r="J19" s="102"/>
      <c r="K19" s="103">
        <v>0</v>
      </c>
      <c r="L19" s="103">
        <v>0</v>
      </c>
      <c r="M19" s="103">
        <v>0</v>
      </c>
      <c r="N19" s="103">
        <v>0</v>
      </c>
      <c r="O19" s="103">
        <v>0</v>
      </c>
      <c r="P19" s="103">
        <v>0</v>
      </c>
      <c r="Q19" s="103">
        <v>0</v>
      </c>
      <c r="R19" s="103">
        <v>0</v>
      </c>
    </row>
    <row r="20" spans="1:18" ht="25.5">
      <c r="A20" s="135">
        <v>6</v>
      </c>
      <c r="B20" s="136" t="s">
        <v>198</v>
      </c>
      <c r="C20" s="222"/>
      <c r="D20" s="102"/>
      <c r="E20" s="85"/>
      <c r="F20" s="102"/>
      <c r="G20" s="102"/>
      <c r="H20" s="102"/>
      <c r="I20" s="85"/>
      <c r="J20" s="102"/>
      <c r="K20" s="103">
        <v>0</v>
      </c>
      <c r="L20" s="103">
        <v>0</v>
      </c>
      <c r="M20" s="103">
        <v>0</v>
      </c>
      <c r="N20" s="103">
        <v>0</v>
      </c>
      <c r="O20" s="103">
        <v>0</v>
      </c>
      <c r="P20" s="103">
        <v>0</v>
      </c>
      <c r="Q20" s="103">
        <v>0</v>
      </c>
      <c r="R20" s="103">
        <v>0</v>
      </c>
    </row>
    <row r="21" spans="1:18" ht="38.25">
      <c r="A21" s="135">
        <v>7</v>
      </c>
      <c r="B21" s="136" t="s">
        <v>199</v>
      </c>
      <c r="C21" s="222"/>
      <c r="D21" s="102"/>
      <c r="E21" s="85"/>
      <c r="F21" s="102"/>
      <c r="G21" s="102"/>
      <c r="H21" s="102"/>
      <c r="I21" s="85"/>
      <c r="J21" s="102"/>
      <c r="K21" s="103">
        <v>0</v>
      </c>
      <c r="L21" s="103">
        <v>0</v>
      </c>
      <c r="M21" s="103">
        <v>0</v>
      </c>
      <c r="N21" s="103">
        <v>0</v>
      </c>
      <c r="O21" s="103">
        <v>0</v>
      </c>
      <c r="P21" s="103">
        <v>0</v>
      </c>
      <c r="Q21" s="103">
        <v>0</v>
      </c>
      <c r="R21" s="103">
        <v>0</v>
      </c>
    </row>
    <row r="22" spans="1:18" ht="15.75">
      <c r="A22" s="135">
        <v>8</v>
      </c>
      <c r="B22" s="136" t="s">
        <v>200</v>
      </c>
      <c r="C22" s="222"/>
      <c r="D22" s="102"/>
      <c r="E22" s="85"/>
      <c r="F22" s="102"/>
      <c r="G22" s="102"/>
      <c r="H22" s="102"/>
      <c r="I22" s="85"/>
      <c r="J22" s="102"/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</row>
    <row r="23" spans="1:18" ht="15.75">
      <c r="A23" s="135">
        <v>9</v>
      </c>
      <c r="B23" s="136" t="s">
        <v>201</v>
      </c>
      <c r="C23" s="222">
        <f t="shared" si="2"/>
        <v>19</v>
      </c>
      <c r="D23" s="102"/>
      <c r="E23" s="85"/>
      <c r="F23" s="102"/>
      <c r="G23" s="102">
        <v>7</v>
      </c>
      <c r="H23" s="102">
        <v>3</v>
      </c>
      <c r="I23" s="85">
        <v>9</v>
      </c>
      <c r="J23" s="102">
        <v>20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>
        <v>0</v>
      </c>
      <c r="R23" s="103">
        <v>0</v>
      </c>
    </row>
    <row r="24" spans="1:18" ht="51">
      <c r="A24" s="135">
        <v>10</v>
      </c>
      <c r="B24" s="136" t="s">
        <v>202</v>
      </c>
      <c r="C24" s="222">
        <f t="shared" si="2"/>
        <v>85</v>
      </c>
      <c r="D24" s="85"/>
      <c r="E24" s="85"/>
      <c r="F24" s="85"/>
      <c r="G24" s="102">
        <v>4</v>
      </c>
      <c r="H24" s="102">
        <v>5</v>
      </c>
      <c r="I24" s="85">
        <v>76</v>
      </c>
      <c r="J24" s="102">
        <v>65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</row>
    <row r="25" spans="1:18" ht="25.5">
      <c r="A25" s="135">
        <v>11</v>
      </c>
      <c r="B25" s="136" t="s">
        <v>231</v>
      </c>
      <c r="C25" s="222">
        <f t="shared" si="2"/>
        <v>228</v>
      </c>
      <c r="D25" s="102">
        <v>1</v>
      </c>
      <c r="E25" s="85">
        <v>1</v>
      </c>
      <c r="F25" s="102">
        <v>0</v>
      </c>
      <c r="G25" s="102">
        <v>5</v>
      </c>
      <c r="H25" s="102">
        <v>7</v>
      </c>
      <c r="I25" s="85">
        <v>214</v>
      </c>
      <c r="J25" s="102">
        <v>204</v>
      </c>
      <c r="K25" s="103">
        <v>0</v>
      </c>
      <c r="L25" s="103">
        <v>0</v>
      </c>
      <c r="M25" s="103">
        <v>0</v>
      </c>
      <c r="N25" s="103">
        <v>0</v>
      </c>
      <c r="O25" s="103">
        <v>0</v>
      </c>
      <c r="P25" s="103">
        <v>0</v>
      </c>
      <c r="Q25" s="103">
        <v>0</v>
      </c>
      <c r="R25" s="103">
        <v>0</v>
      </c>
    </row>
    <row r="26" spans="1:18" ht="15.75">
      <c r="A26" s="135">
        <v>12</v>
      </c>
      <c r="B26" s="136" t="s">
        <v>186</v>
      </c>
      <c r="C26" s="222">
        <f t="shared" si="2"/>
        <v>221</v>
      </c>
      <c r="D26" s="102">
        <v>4</v>
      </c>
      <c r="E26" s="85">
        <v>0</v>
      </c>
      <c r="F26" s="102">
        <v>0</v>
      </c>
      <c r="G26" s="102">
        <v>13</v>
      </c>
      <c r="H26" s="102">
        <v>23</v>
      </c>
      <c r="I26" s="85">
        <v>181</v>
      </c>
      <c r="J26" s="102">
        <v>182</v>
      </c>
      <c r="K26" s="103">
        <v>0</v>
      </c>
      <c r="L26" s="103">
        <v>0</v>
      </c>
      <c r="M26" s="103">
        <v>0</v>
      </c>
      <c r="N26" s="103">
        <v>0</v>
      </c>
      <c r="O26" s="103">
        <v>0</v>
      </c>
      <c r="P26" s="103">
        <v>0</v>
      </c>
      <c r="Q26" s="103">
        <v>0</v>
      </c>
      <c r="R26" s="103">
        <v>0</v>
      </c>
    </row>
    <row r="27" spans="1:18" ht="25.5">
      <c r="A27" s="135">
        <v>13</v>
      </c>
      <c r="B27" s="136" t="s">
        <v>187</v>
      </c>
      <c r="C27" s="222"/>
      <c r="D27" s="102"/>
      <c r="E27" s="85"/>
      <c r="F27" s="102"/>
      <c r="G27" s="102"/>
      <c r="H27" s="102"/>
      <c r="I27" s="85"/>
      <c r="J27" s="102"/>
      <c r="K27" s="103">
        <v>0</v>
      </c>
      <c r="L27" s="103">
        <v>0</v>
      </c>
      <c r="M27" s="103">
        <v>0</v>
      </c>
      <c r="N27" s="103">
        <v>0</v>
      </c>
      <c r="O27" s="103">
        <v>0</v>
      </c>
      <c r="P27" s="103">
        <v>0</v>
      </c>
      <c r="Q27" s="103">
        <v>0</v>
      </c>
      <c r="R27" s="103">
        <v>0</v>
      </c>
    </row>
    <row r="28" spans="1:18" ht="38.25">
      <c r="A28" s="135">
        <v>14</v>
      </c>
      <c r="B28" s="136" t="s">
        <v>188</v>
      </c>
      <c r="C28" s="222">
        <f t="shared" si="2"/>
        <v>22</v>
      </c>
      <c r="D28" s="102"/>
      <c r="E28" s="85"/>
      <c r="F28" s="102"/>
      <c r="G28" s="102">
        <v>2</v>
      </c>
      <c r="H28" s="102">
        <v>2</v>
      </c>
      <c r="I28" s="85">
        <v>18</v>
      </c>
      <c r="J28" s="102">
        <v>23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103">
        <v>0</v>
      </c>
      <c r="Q28" s="103">
        <v>0</v>
      </c>
      <c r="R28" s="103">
        <v>0</v>
      </c>
    </row>
    <row r="29" spans="1:18" ht="15.75">
      <c r="A29" s="135">
        <v>15</v>
      </c>
      <c r="B29" s="136" t="s">
        <v>295</v>
      </c>
      <c r="C29" s="222">
        <f t="shared" si="2"/>
        <v>32</v>
      </c>
      <c r="D29" s="102">
        <v>4</v>
      </c>
      <c r="E29" s="85">
        <v>2</v>
      </c>
      <c r="F29" s="102">
        <v>0</v>
      </c>
      <c r="G29" s="102">
        <v>5</v>
      </c>
      <c r="H29" s="102">
        <v>3</v>
      </c>
      <c r="I29" s="85">
        <v>18</v>
      </c>
      <c r="J29" s="102">
        <v>367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R29" s="103">
        <v>0</v>
      </c>
    </row>
    <row r="30" spans="1:18" ht="38.25">
      <c r="A30" s="135">
        <v>16</v>
      </c>
      <c r="B30" s="136" t="s">
        <v>189</v>
      </c>
      <c r="C30" s="222">
        <f t="shared" si="2"/>
        <v>35</v>
      </c>
      <c r="D30" s="102">
        <v>0</v>
      </c>
      <c r="E30" s="85">
        <v>0</v>
      </c>
      <c r="F30" s="102">
        <v>0</v>
      </c>
      <c r="G30" s="102">
        <v>7</v>
      </c>
      <c r="H30" s="102">
        <v>7</v>
      </c>
      <c r="I30" s="85">
        <v>21</v>
      </c>
      <c r="J30" s="102">
        <v>21</v>
      </c>
      <c r="K30" s="103">
        <v>0</v>
      </c>
      <c r="L30" s="103">
        <v>0</v>
      </c>
      <c r="M30" s="103">
        <v>0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</row>
    <row r="31" spans="1:18" ht="15.75">
      <c r="A31" s="135">
        <v>17</v>
      </c>
      <c r="B31" s="136" t="s">
        <v>190</v>
      </c>
      <c r="C31" s="222"/>
      <c r="D31" s="102"/>
      <c r="E31" s="85"/>
      <c r="F31" s="102"/>
      <c r="G31" s="102"/>
      <c r="H31" s="102"/>
      <c r="I31" s="85"/>
      <c r="J31" s="102"/>
      <c r="K31" s="103">
        <v>0</v>
      </c>
      <c r="L31" s="103">
        <v>0</v>
      </c>
      <c r="M31" s="103">
        <v>0</v>
      </c>
      <c r="N31" s="103">
        <v>0</v>
      </c>
      <c r="O31" s="103">
        <v>0</v>
      </c>
      <c r="P31" s="103">
        <v>0</v>
      </c>
      <c r="Q31" s="103">
        <v>0</v>
      </c>
      <c r="R31" s="103">
        <v>0</v>
      </c>
    </row>
    <row r="32" spans="1:18" ht="15.75">
      <c r="A32" s="135">
        <v>18</v>
      </c>
      <c r="B32" s="136" t="s">
        <v>229</v>
      </c>
      <c r="C32" s="222"/>
      <c r="D32" s="102"/>
      <c r="E32" s="85"/>
      <c r="F32" s="102"/>
      <c r="G32" s="102"/>
      <c r="H32" s="102"/>
      <c r="I32" s="85"/>
      <c r="J32" s="102"/>
      <c r="K32" s="103">
        <v>0</v>
      </c>
      <c r="L32" s="103">
        <v>0</v>
      </c>
      <c r="M32" s="103">
        <v>0</v>
      </c>
      <c r="N32" s="103">
        <v>0</v>
      </c>
      <c r="O32" s="103">
        <v>0</v>
      </c>
      <c r="P32" s="103">
        <v>0</v>
      </c>
      <c r="Q32" s="103">
        <v>0</v>
      </c>
      <c r="R32" s="103">
        <v>0</v>
      </c>
    </row>
    <row r="33" spans="1:18" ht="38.25">
      <c r="A33" s="135">
        <v>19</v>
      </c>
      <c r="B33" s="137" t="s">
        <v>191</v>
      </c>
      <c r="C33" s="222"/>
      <c r="D33" s="102"/>
      <c r="E33" s="85"/>
      <c r="F33" s="102"/>
      <c r="G33" s="102"/>
      <c r="H33" s="102"/>
      <c r="I33" s="85"/>
      <c r="J33" s="102"/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>
        <v>0</v>
      </c>
      <c r="R33" s="103">
        <v>0</v>
      </c>
    </row>
    <row r="34" spans="1:18" ht="25.5">
      <c r="A34" s="135">
        <v>20</v>
      </c>
      <c r="B34" s="137" t="s">
        <v>192</v>
      </c>
      <c r="C34" s="222"/>
      <c r="D34" s="102"/>
      <c r="E34" s="85"/>
      <c r="F34" s="102"/>
      <c r="G34" s="102"/>
      <c r="H34" s="102"/>
      <c r="I34" s="85"/>
      <c r="J34" s="102"/>
      <c r="K34" s="103">
        <v>0</v>
      </c>
      <c r="L34" s="103">
        <v>0</v>
      </c>
      <c r="M34" s="103">
        <v>0</v>
      </c>
      <c r="N34" s="103">
        <v>0</v>
      </c>
      <c r="O34" s="103">
        <v>0</v>
      </c>
      <c r="P34" s="103">
        <v>0</v>
      </c>
      <c r="Q34" s="103">
        <v>0</v>
      </c>
      <c r="R34" s="103">
        <v>0</v>
      </c>
    </row>
    <row r="35" spans="1:18" ht="25.5">
      <c r="A35" s="135">
        <v>21</v>
      </c>
      <c r="B35" s="137" t="s">
        <v>259</v>
      </c>
      <c r="C35" s="222"/>
      <c r="D35" s="102"/>
      <c r="E35" s="85"/>
      <c r="F35" s="102"/>
      <c r="G35" s="102"/>
      <c r="H35" s="102"/>
      <c r="I35" s="85"/>
      <c r="J35" s="102"/>
      <c r="K35" s="103">
        <v>0</v>
      </c>
      <c r="L35" s="103">
        <v>0</v>
      </c>
      <c r="M35" s="103">
        <v>0</v>
      </c>
      <c r="N35" s="103">
        <v>0</v>
      </c>
      <c r="O35" s="103">
        <v>0</v>
      </c>
      <c r="P35" s="103">
        <v>0</v>
      </c>
      <c r="Q35" s="103">
        <v>0</v>
      </c>
      <c r="R35" s="103">
        <v>0</v>
      </c>
    </row>
    <row r="36" spans="1:18" s="10" customFormat="1" ht="30" customHeight="1">
      <c r="A36" s="293" t="s">
        <v>98</v>
      </c>
      <c r="B36" s="294"/>
      <c r="C36" s="221">
        <f aca="true" t="shared" si="3" ref="C36:R36">SUM(C37:C99)</f>
        <v>0</v>
      </c>
      <c r="D36" s="221">
        <f t="shared" si="3"/>
        <v>0</v>
      </c>
      <c r="E36" s="221">
        <f t="shared" si="3"/>
        <v>0</v>
      </c>
      <c r="F36" s="221">
        <f t="shared" si="3"/>
        <v>0</v>
      </c>
      <c r="G36" s="221">
        <f t="shared" si="3"/>
        <v>0</v>
      </c>
      <c r="H36" s="221">
        <f t="shared" si="3"/>
        <v>0</v>
      </c>
      <c r="I36" s="221">
        <f t="shared" si="3"/>
        <v>0</v>
      </c>
      <c r="J36" s="221">
        <f t="shared" si="3"/>
        <v>0</v>
      </c>
      <c r="K36" s="221">
        <f t="shared" si="3"/>
        <v>55211</v>
      </c>
      <c r="L36" s="221">
        <f t="shared" si="3"/>
        <v>45093</v>
      </c>
      <c r="M36" s="221">
        <f t="shared" si="3"/>
        <v>6266</v>
      </c>
      <c r="N36" s="221">
        <f t="shared" si="3"/>
        <v>3852</v>
      </c>
      <c r="O36" s="221">
        <f t="shared" si="3"/>
        <v>258</v>
      </c>
      <c r="P36" s="221">
        <f t="shared" si="3"/>
        <v>9201</v>
      </c>
      <c r="Q36" s="221">
        <f t="shared" si="3"/>
        <v>4393</v>
      </c>
      <c r="R36" s="221">
        <f t="shared" si="3"/>
        <v>4808</v>
      </c>
    </row>
    <row r="37" spans="1:18" s="10" customFormat="1" ht="15.75">
      <c r="A37" s="107">
        <v>1</v>
      </c>
      <c r="B37" s="108" t="s">
        <v>169</v>
      </c>
      <c r="C37" s="180">
        <v>0</v>
      </c>
      <c r="D37" s="180">
        <v>0</v>
      </c>
      <c r="E37" s="180">
        <v>0</v>
      </c>
      <c r="F37" s="180">
        <v>0</v>
      </c>
      <c r="G37" s="180">
        <v>0</v>
      </c>
      <c r="H37" s="180">
        <v>0</v>
      </c>
      <c r="I37" s="180">
        <v>0</v>
      </c>
      <c r="J37" s="180">
        <v>0</v>
      </c>
      <c r="K37" s="155">
        <f>L37+M37+N37</f>
        <v>2319</v>
      </c>
      <c r="L37" s="216">
        <v>2125</v>
      </c>
      <c r="M37" s="155">
        <v>114</v>
      </c>
      <c r="N37" s="155">
        <v>80</v>
      </c>
      <c r="O37" s="155">
        <v>17</v>
      </c>
      <c r="P37" s="155">
        <f>Q37+R37</f>
        <v>199</v>
      </c>
      <c r="Q37" s="155">
        <v>95</v>
      </c>
      <c r="R37" s="155">
        <v>104</v>
      </c>
    </row>
    <row r="38" spans="1:18" s="10" customFormat="1" ht="30.75" customHeight="1">
      <c r="A38" s="107">
        <v>2</v>
      </c>
      <c r="B38" s="108" t="s">
        <v>254</v>
      </c>
      <c r="C38" s="180">
        <v>0</v>
      </c>
      <c r="D38" s="180">
        <v>0</v>
      </c>
      <c r="E38" s="180">
        <v>0</v>
      </c>
      <c r="F38" s="180">
        <v>0</v>
      </c>
      <c r="G38" s="180">
        <v>0</v>
      </c>
      <c r="H38" s="180">
        <v>0</v>
      </c>
      <c r="I38" s="180">
        <v>0</v>
      </c>
      <c r="J38" s="180">
        <v>0</v>
      </c>
      <c r="K38" s="155">
        <f aca="true" t="shared" si="4" ref="K38:K99">L38+M38+N38</f>
        <v>139</v>
      </c>
      <c r="L38" s="155">
        <v>105</v>
      </c>
      <c r="M38" s="155">
        <v>34</v>
      </c>
      <c r="N38" s="155"/>
      <c r="O38" s="155"/>
      <c r="P38" s="155">
        <f aca="true" t="shared" si="5" ref="P38:P99">Q38+R38</f>
        <v>119</v>
      </c>
      <c r="Q38" s="155">
        <v>54</v>
      </c>
      <c r="R38" s="155">
        <v>65</v>
      </c>
    </row>
    <row r="39" spans="1:18" s="10" customFormat="1" ht="18" customHeight="1">
      <c r="A39" s="107">
        <v>3</v>
      </c>
      <c r="B39" s="108" t="s">
        <v>170</v>
      </c>
      <c r="C39" s="180">
        <v>0</v>
      </c>
      <c r="D39" s="180">
        <v>0</v>
      </c>
      <c r="E39" s="180">
        <v>0</v>
      </c>
      <c r="F39" s="180">
        <v>0</v>
      </c>
      <c r="G39" s="180">
        <v>0</v>
      </c>
      <c r="H39" s="180">
        <v>0</v>
      </c>
      <c r="I39" s="180">
        <v>0</v>
      </c>
      <c r="J39" s="180">
        <v>0</v>
      </c>
      <c r="K39" s="155">
        <f t="shared" si="4"/>
        <v>360</v>
      </c>
      <c r="L39" s="155">
        <v>254</v>
      </c>
      <c r="M39" s="155">
        <v>56</v>
      </c>
      <c r="N39" s="155">
        <v>50</v>
      </c>
      <c r="O39" s="155">
        <v>2</v>
      </c>
      <c r="P39" s="155">
        <f t="shared" si="5"/>
        <v>109</v>
      </c>
      <c r="Q39" s="155">
        <v>41</v>
      </c>
      <c r="R39" s="155">
        <v>68</v>
      </c>
    </row>
    <row r="40" spans="1:18" s="10" customFormat="1" ht="18" customHeight="1">
      <c r="A40" s="107">
        <v>4</v>
      </c>
      <c r="B40" s="108" t="s">
        <v>171</v>
      </c>
      <c r="C40" s="180">
        <v>0</v>
      </c>
      <c r="D40" s="180">
        <v>0</v>
      </c>
      <c r="E40" s="180">
        <v>0</v>
      </c>
      <c r="F40" s="180">
        <v>0</v>
      </c>
      <c r="G40" s="180">
        <v>0</v>
      </c>
      <c r="H40" s="180">
        <v>0</v>
      </c>
      <c r="I40" s="180">
        <v>0</v>
      </c>
      <c r="J40" s="180">
        <v>0</v>
      </c>
      <c r="K40" s="155">
        <f t="shared" si="4"/>
        <v>755</v>
      </c>
      <c r="L40" s="216">
        <v>629</v>
      </c>
      <c r="M40" s="155">
        <v>58</v>
      </c>
      <c r="N40" s="155">
        <v>68</v>
      </c>
      <c r="O40" s="155">
        <v>5</v>
      </c>
      <c r="P40" s="155">
        <f t="shared" si="5"/>
        <v>93</v>
      </c>
      <c r="Q40" s="155">
        <v>25</v>
      </c>
      <c r="R40" s="155">
        <v>68</v>
      </c>
    </row>
    <row r="41" spans="1:18" s="10" customFormat="1" ht="18" customHeight="1">
      <c r="A41" s="107">
        <v>5</v>
      </c>
      <c r="B41" s="108" t="s">
        <v>172</v>
      </c>
      <c r="C41" s="180">
        <v>0</v>
      </c>
      <c r="D41" s="180">
        <v>0</v>
      </c>
      <c r="E41" s="180">
        <v>0</v>
      </c>
      <c r="F41" s="180">
        <v>0</v>
      </c>
      <c r="G41" s="180">
        <v>0</v>
      </c>
      <c r="H41" s="180">
        <v>0</v>
      </c>
      <c r="I41" s="180">
        <v>0</v>
      </c>
      <c r="J41" s="180">
        <v>0</v>
      </c>
      <c r="K41" s="155">
        <f t="shared" si="4"/>
        <v>252</v>
      </c>
      <c r="L41" s="155">
        <v>160</v>
      </c>
      <c r="M41" s="155">
        <v>66</v>
      </c>
      <c r="N41" s="155">
        <v>26</v>
      </c>
      <c r="O41" s="155">
        <v>1</v>
      </c>
      <c r="P41" s="155">
        <f t="shared" si="5"/>
        <v>85</v>
      </c>
      <c r="Q41" s="155">
        <v>43</v>
      </c>
      <c r="R41" s="155">
        <v>42</v>
      </c>
    </row>
    <row r="42" spans="1:18" s="10" customFormat="1" ht="18" customHeight="1">
      <c r="A42" s="107">
        <v>6</v>
      </c>
      <c r="B42" s="108" t="s">
        <v>173</v>
      </c>
      <c r="C42" s="180">
        <v>0</v>
      </c>
      <c r="D42" s="180">
        <v>0</v>
      </c>
      <c r="E42" s="180">
        <v>0</v>
      </c>
      <c r="F42" s="180">
        <v>0</v>
      </c>
      <c r="G42" s="180">
        <v>0</v>
      </c>
      <c r="H42" s="180">
        <v>0</v>
      </c>
      <c r="I42" s="180">
        <v>0</v>
      </c>
      <c r="J42" s="180">
        <v>0</v>
      </c>
      <c r="K42" s="155">
        <f t="shared" si="4"/>
        <v>65</v>
      </c>
      <c r="L42" s="155">
        <v>19</v>
      </c>
      <c r="M42" s="155">
        <v>18</v>
      </c>
      <c r="N42" s="155">
        <v>28</v>
      </c>
      <c r="O42" s="155">
        <v>3</v>
      </c>
      <c r="P42" s="155">
        <f t="shared" si="5"/>
        <v>110</v>
      </c>
      <c r="Q42" s="155">
        <v>11</v>
      </c>
      <c r="R42" s="155">
        <v>99</v>
      </c>
    </row>
    <row r="43" spans="1:18" s="10" customFormat="1" ht="18" customHeight="1">
      <c r="A43" s="107">
        <v>7</v>
      </c>
      <c r="B43" s="108" t="s">
        <v>174</v>
      </c>
      <c r="C43" s="180">
        <v>0</v>
      </c>
      <c r="D43" s="180">
        <v>0</v>
      </c>
      <c r="E43" s="180">
        <v>0</v>
      </c>
      <c r="F43" s="180">
        <v>0</v>
      </c>
      <c r="G43" s="180">
        <v>0</v>
      </c>
      <c r="H43" s="180">
        <v>0</v>
      </c>
      <c r="I43" s="180">
        <v>0</v>
      </c>
      <c r="J43" s="180">
        <v>0</v>
      </c>
      <c r="K43" s="155">
        <f t="shared" si="4"/>
        <v>963</v>
      </c>
      <c r="L43" s="155">
        <v>800</v>
      </c>
      <c r="M43" s="155">
        <v>93</v>
      </c>
      <c r="N43" s="155">
        <v>70</v>
      </c>
      <c r="O43" s="155">
        <v>3</v>
      </c>
      <c r="P43" s="155">
        <f t="shared" si="5"/>
        <v>107</v>
      </c>
      <c r="Q43" s="155">
        <v>9</v>
      </c>
      <c r="R43" s="155">
        <v>98</v>
      </c>
    </row>
    <row r="44" spans="1:18" s="10" customFormat="1" ht="18" customHeight="1">
      <c r="A44" s="107">
        <v>8</v>
      </c>
      <c r="B44" s="108" t="s">
        <v>175</v>
      </c>
      <c r="C44" s="180">
        <v>0</v>
      </c>
      <c r="D44" s="180">
        <v>0</v>
      </c>
      <c r="E44" s="180">
        <v>0</v>
      </c>
      <c r="F44" s="180">
        <v>0</v>
      </c>
      <c r="G44" s="180">
        <v>0</v>
      </c>
      <c r="H44" s="180">
        <v>0</v>
      </c>
      <c r="I44" s="180">
        <v>0</v>
      </c>
      <c r="J44" s="180">
        <v>0</v>
      </c>
      <c r="K44" s="155">
        <f t="shared" si="4"/>
        <v>1778</v>
      </c>
      <c r="L44" s="155">
        <v>1604</v>
      </c>
      <c r="M44" s="155">
        <v>157</v>
      </c>
      <c r="N44" s="155">
        <v>17</v>
      </c>
      <c r="O44" s="155">
        <v>2</v>
      </c>
      <c r="P44" s="155">
        <f t="shared" si="5"/>
        <v>81</v>
      </c>
      <c r="Q44" s="155">
        <v>33</v>
      </c>
      <c r="R44" s="155">
        <v>48</v>
      </c>
    </row>
    <row r="45" spans="1:18" s="10" customFormat="1" ht="18" customHeight="1">
      <c r="A45" s="107">
        <v>9</v>
      </c>
      <c r="B45" s="108" t="s">
        <v>176</v>
      </c>
      <c r="C45" s="180">
        <v>0</v>
      </c>
      <c r="D45" s="180">
        <v>0</v>
      </c>
      <c r="E45" s="180">
        <v>0</v>
      </c>
      <c r="F45" s="180">
        <v>0</v>
      </c>
      <c r="G45" s="180">
        <v>0</v>
      </c>
      <c r="H45" s="180">
        <v>0</v>
      </c>
      <c r="I45" s="180">
        <v>0</v>
      </c>
      <c r="J45" s="180">
        <v>0</v>
      </c>
      <c r="K45" s="155">
        <f t="shared" si="4"/>
        <v>995</v>
      </c>
      <c r="L45" s="155">
        <v>819</v>
      </c>
      <c r="M45" s="155">
        <v>88</v>
      </c>
      <c r="N45" s="155">
        <v>88</v>
      </c>
      <c r="O45" s="155">
        <v>3</v>
      </c>
      <c r="P45" s="155">
        <f t="shared" si="5"/>
        <v>237</v>
      </c>
      <c r="Q45" s="155">
        <v>144</v>
      </c>
      <c r="R45" s="155">
        <v>93</v>
      </c>
    </row>
    <row r="46" spans="1:18" s="10" customFormat="1" ht="18" customHeight="1">
      <c r="A46" s="107">
        <v>10</v>
      </c>
      <c r="B46" s="108" t="s">
        <v>177</v>
      </c>
      <c r="C46" s="180">
        <v>0</v>
      </c>
      <c r="D46" s="180">
        <v>0</v>
      </c>
      <c r="E46" s="180">
        <v>0</v>
      </c>
      <c r="F46" s="180">
        <v>0</v>
      </c>
      <c r="G46" s="180">
        <v>0</v>
      </c>
      <c r="H46" s="180">
        <v>0</v>
      </c>
      <c r="I46" s="180">
        <v>0</v>
      </c>
      <c r="J46" s="180">
        <v>0</v>
      </c>
      <c r="K46" s="155">
        <f t="shared" si="4"/>
        <v>413</v>
      </c>
      <c r="L46" s="155">
        <v>246</v>
      </c>
      <c r="M46" s="155">
        <v>74</v>
      </c>
      <c r="N46" s="155">
        <v>93</v>
      </c>
      <c r="O46" s="155">
        <v>35</v>
      </c>
      <c r="P46" s="155">
        <f t="shared" si="5"/>
        <v>159</v>
      </c>
      <c r="Q46" s="155">
        <v>89</v>
      </c>
      <c r="R46" s="155">
        <v>70</v>
      </c>
    </row>
    <row r="47" spans="1:18" s="10" customFormat="1" ht="18" customHeight="1">
      <c r="A47" s="107">
        <v>11</v>
      </c>
      <c r="B47" s="108" t="s">
        <v>178</v>
      </c>
      <c r="C47" s="180">
        <v>0</v>
      </c>
      <c r="D47" s="180">
        <v>0</v>
      </c>
      <c r="E47" s="180">
        <v>0</v>
      </c>
      <c r="F47" s="180">
        <v>0</v>
      </c>
      <c r="G47" s="180">
        <v>0</v>
      </c>
      <c r="H47" s="180">
        <v>0</v>
      </c>
      <c r="I47" s="180">
        <v>0</v>
      </c>
      <c r="J47" s="180">
        <v>0</v>
      </c>
      <c r="K47" s="155">
        <f t="shared" si="4"/>
        <v>587</v>
      </c>
      <c r="L47" s="155">
        <v>401</v>
      </c>
      <c r="M47" s="155">
        <v>108</v>
      </c>
      <c r="N47" s="155">
        <v>78</v>
      </c>
      <c r="O47" s="155">
        <v>3</v>
      </c>
      <c r="P47" s="155">
        <f t="shared" si="5"/>
        <v>112</v>
      </c>
      <c r="Q47" s="155">
        <v>44</v>
      </c>
      <c r="R47" s="155">
        <v>68</v>
      </c>
    </row>
    <row r="48" spans="1:18" s="10" customFormat="1" ht="18" customHeight="1">
      <c r="A48" s="107">
        <v>12</v>
      </c>
      <c r="B48" s="108" t="s">
        <v>179</v>
      </c>
      <c r="C48" s="180">
        <v>0</v>
      </c>
      <c r="D48" s="180">
        <v>0</v>
      </c>
      <c r="E48" s="180">
        <v>0</v>
      </c>
      <c r="F48" s="180">
        <v>0</v>
      </c>
      <c r="G48" s="180">
        <v>0</v>
      </c>
      <c r="H48" s="180">
        <v>0</v>
      </c>
      <c r="I48" s="180">
        <v>0</v>
      </c>
      <c r="J48" s="180">
        <v>0</v>
      </c>
      <c r="K48" s="155">
        <f t="shared" si="4"/>
        <v>240</v>
      </c>
      <c r="L48" s="155">
        <v>163</v>
      </c>
      <c r="M48" s="155">
        <v>16</v>
      </c>
      <c r="N48" s="155">
        <v>61</v>
      </c>
      <c r="O48" s="155">
        <v>7</v>
      </c>
      <c r="P48" s="155">
        <f t="shared" si="5"/>
        <v>87</v>
      </c>
      <c r="Q48" s="155">
        <v>24</v>
      </c>
      <c r="R48" s="155">
        <v>63</v>
      </c>
    </row>
    <row r="49" spans="1:18" s="10" customFormat="1" ht="18" customHeight="1">
      <c r="A49" s="107">
        <v>13</v>
      </c>
      <c r="B49" s="108" t="s">
        <v>180</v>
      </c>
      <c r="C49" s="180">
        <v>0</v>
      </c>
      <c r="D49" s="180">
        <v>0</v>
      </c>
      <c r="E49" s="180">
        <v>0</v>
      </c>
      <c r="F49" s="180">
        <v>0</v>
      </c>
      <c r="G49" s="180">
        <v>0</v>
      </c>
      <c r="H49" s="180">
        <v>0</v>
      </c>
      <c r="I49" s="180">
        <v>0</v>
      </c>
      <c r="J49" s="180">
        <v>0</v>
      </c>
      <c r="K49" s="155">
        <f t="shared" si="4"/>
        <v>240</v>
      </c>
      <c r="L49" s="155">
        <v>142</v>
      </c>
      <c r="M49" s="155">
        <v>31</v>
      </c>
      <c r="N49" s="155">
        <v>67</v>
      </c>
      <c r="O49" s="155">
        <v>2</v>
      </c>
      <c r="P49" s="155">
        <f t="shared" si="5"/>
        <v>113</v>
      </c>
      <c r="Q49" s="155">
        <v>30</v>
      </c>
      <c r="R49" s="155">
        <v>83</v>
      </c>
    </row>
    <row r="50" spans="1:18" s="10" customFormat="1" ht="18" customHeight="1">
      <c r="A50" s="107">
        <v>14</v>
      </c>
      <c r="B50" s="108" t="s">
        <v>181</v>
      </c>
      <c r="C50" s="180">
        <v>0</v>
      </c>
      <c r="D50" s="180">
        <v>0</v>
      </c>
      <c r="E50" s="180">
        <v>0</v>
      </c>
      <c r="F50" s="180">
        <v>0</v>
      </c>
      <c r="G50" s="180">
        <v>0</v>
      </c>
      <c r="H50" s="180">
        <v>0</v>
      </c>
      <c r="I50" s="180">
        <v>0</v>
      </c>
      <c r="J50" s="180">
        <v>0</v>
      </c>
      <c r="K50" s="155">
        <f t="shared" si="4"/>
        <v>234</v>
      </c>
      <c r="L50" s="223">
        <v>186</v>
      </c>
      <c r="M50" s="223">
        <v>20</v>
      </c>
      <c r="N50" s="223">
        <v>28</v>
      </c>
      <c r="O50" s="223">
        <v>1</v>
      </c>
      <c r="P50" s="155">
        <f>R50</f>
        <v>53</v>
      </c>
      <c r="Q50" s="155" t="s">
        <v>299</v>
      </c>
      <c r="R50" s="155">
        <v>53</v>
      </c>
    </row>
    <row r="51" spans="1:18" s="10" customFormat="1" ht="18" customHeight="1">
      <c r="A51" s="107">
        <v>15</v>
      </c>
      <c r="B51" s="108" t="s">
        <v>182</v>
      </c>
      <c r="C51" s="180">
        <v>0</v>
      </c>
      <c r="D51" s="180">
        <v>0</v>
      </c>
      <c r="E51" s="180">
        <v>0</v>
      </c>
      <c r="F51" s="180">
        <v>0</v>
      </c>
      <c r="G51" s="180">
        <v>0</v>
      </c>
      <c r="H51" s="180">
        <v>0</v>
      </c>
      <c r="I51" s="180">
        <v>0</v>
      </c>
      <c r="J51" s="180">
        <v>0</v>
      </c>
      <c r="K51" s="155">
        <f t="shared" si="4"/>
        <v>94</v>
      </c>
      <c r="L51" s="155">
        <v>25</v>
      </c>
      <c r="M51" s="155">
        <v>5</v>
      </c>
      <c r="N51" s="155">
        <v>64</v>
      </c>
      <c r="O51" s="155">
        <v>3</v>
      </c>
      <c r="P51" s="155">
        <f t="shared" si="5"/>
        <v>93</v>
      </c>
      <c r="Q51" s="155">
        <v>5</v>
      </c>
      <c r="R51" s="155">
        <v>88</v>
      </c>
    </row>
    <row r="52" spans="1:18" s="10" customFormat="1" ht="18" customHeight="1">
      <c r="A52" s="107">
        <v>16</v>
      </c>
      <c r="B52" s="108" t="s">
        <v>183</v>
      </c>
      <c r="C52" s="180">
        <v>0</v>
      </c>
      <c r="D52" s="180">
        <v>0</v>
      </c>
      <c r="E52" s="180">
        <v>0</v>
      </c>
      <c r="F52" s="180">
        <v>0</v>
      </c>
      <c r="G52" s="180">
        <v>0</v>
      </c>
      <c r="H52" s="180">
        <v>0</v>
      </c>
      <c r="I52" s="180">
        <v>0</v>
      </c>
      <c r="J52" s="180">
        <v>0</v>
      </c>
      <c r="K52" s="155">
        <f t="shared" si="4"/>
        <v>381</v>
      </c>
      <c r="L52" s="224">
        <v>227</v>
      </c>
      <c r="M52" s="224">
        <v>68</v>
      </c>
      <c r="N52" s="224">
        <v>86</v>
      </c>
      <c r="O52" s="224">
        <v>6</v>
      </c>
      <c r="P52" s="155">
        <f t="shared" si="5"/>
        <v>179</v>
      </c>
      <c r="Q52" s="155">
        <v>68</v>
      </c>
      <c r="R52" s="155">
        <v>111</v>
      </c>
    </row>
    <row r="53" spans="1:18" s="10" customFormat="1" ht="18" customHeight="1">
      <c r="A53" s="107">
        <v>17</v>
      </c>
      <c r="B53" s="108" t="s">
        <v>184</v>
      </c>
      <c r="C53" s="180">
        <v>0</v>
      </c>
      <c r="D53" s="180">
        <v>0</v>
      </c>
      <c r="E53" s="180">
        <v>0</v>
      </c>
      <c r="F53" s="180">
        <v>0</v>
      </c>
      <c r="G53" s="180">
        <v>0</v>
      </c>
      <c r="H53" s="180">
        <v>0</v>
      </c>
      <c r="I53" s="180">
        <v>0</v>
      </c>
      <c r="J53" s="180">
        <v>0</v>
      </c>
      <c r="K53" s="155">
        <f t="shared" si="4"/>
        <v>491</v>
      </c>
      <c r="L53" s="155">
        <v>367</v>
      </c>
      <c r="M53" s="155">
        <v>66</v>
      </c>
      <c r="N53" s="155">
        <v>58</v>
      </c>
      <c r="O53" s="155">
        <v>1</v>
      </c>
      <c r="P53" s="155">
        <f t="shared" si="5"/>
        <v>68</v>
      </c>
      <c r="Q53" s="155">
        <v>15</v>
      </c>
      <c r="R53" s="155">
        <v>53</v>
      </c>
    </row>
    <row r="54" spans="1:18" s="10" customFormat="1" ht="18" customHeight="1">
      <c r="A54" s="107">
        <v>18</v>
      </c>
      <c r="B54" s="108" t="s">
        <v>185</v>
      </c>
      <c r="C54" s="180">
        <v>0</v>
      </c>
      <c r="D54" s="180">
        <v>0</v>
      </c>
      <c r="E54" s="180">
        <v>0</v>
      </c>
      <c r="F54" s="180">
        <v>0</v>
      </c>
      <c r="G54" s="180">
        <v>0</v>
      </c>
      <c r="H54" s="180">
        <v>0</v>
      </c>
      <c r="I54" s="180">
        <v>0</v>
      </c>
      <c r="J54" s="180">
        <v>0</v>
      </c>
      <c r="K54" s="155">
        <f t="shared" si="4"/>
        <v>478</v>
      </c>
      <c r="L54" s="155">
        <v>340</v>
      </c>
      <c r="M54" s="155">
        <v>78</v>
      </c>
      <c r="N54" s="155">
        <v>60</v>
      </c>
      <c r="O54" s="155">
        <v>12</v>
      </c>
      <c r="P54" s="155">
        <f t="shared" si="5"/>
        <v>70</v>
      </c>
      <c r="Q54" s="155">
        <v>13</v>
      </c>
      <c r="R54" s="155">
        <v>57</v>
      </c>
    </row>
    <row r="55" spans="1:18" s="10" customFormat="1" ht="18" customHeight="1">
      <c r="A55" s="107">
        <v>19</v>
      </c>
      <c r="B55" s="109" t="s">
        <v>203</v>
      </c>
      <c r="C55" s="180">
        <v>0</v>
      </c>
      <c r="D55" s="180">
        <v>0</v>
      </c>
      <c r="E55" s="180">
        <v>0</v>
      </c>
      <c r="F55" s="180">
        <v>0</v>
      </c>
      <c r="G55" s="180">
        <v>0</v>
      </c>
      <c r="H55" s="180">
        <v>0</v>
      </c>
      <c r="I55" s="180">
        <v>0</v>
      </c>
      <c r="J55" s="180">
        <v>0</v>
      </c>
      <c r="K55" s="155">
        <f t="shared" si="4"/>
        <v>1459</v>
      </c>
      <c r="L55" s="156">
        <v>1257</v>
      </c>
      <c r="M55" s="156">
        <v>107</v>
      </c>
      <c r="N55" s="156">
        <v>95</v>
      </c>
      <c r="O55" s="156">
        <v>8</v>
      </c>
      <c r="P55" s="155">
        <f t="shared" si="5"/>
        <v>153</v>
      </c>
      <c r="Q55" s="156">
        <v>45</v>
      </c>
      <c r="R55" s="156">
        <v>108</v>
      </c>
    </row>
    <row r="56" spans="1:18" s="10" customFormat="1" ht="18" customHeight="1">
      <c r="A56" s="107">
        <v>20</v>
      </c>
      <c r="B56" s="109" t="s">
        <v>204</v>
      </c>
      <c r="C56" s="180">
        <v>0</v>
      </c>
      <c r="D56" s="180">
        <v>0</v>
      </c>
      <c r="E56" s="180">
        <v>0</v>
      </c>
      <c r="F56" s="180">
        <v>0</v>
      </c>
      <c r="G56" s="180">
        <v>0</v>
      </c>
      <c r="H56" s="180">
        <v>0</v>
      </c>
      <c r="I56" s="180">
        <v>0</v>
      </c>
      <c r="J56" s="180">
        <v>0</v>
      </c>
      <c r="K56" s="155">
        <f t="shared" si="4"/>
        <v>636</v>
      </c>
      <c r="L56" s="156">
        <v>426</v>
      </c>
      <c r="M56" s="156">
        <v>160</v>
      </c>
      <c r="N56" s="156">
        <v>50</v>
      </c>
      <c r="O56" s="156">
        <v>2</v>
      </c>
      <c r="P56" s="155">
        <f t="shared" si="5"/>
        <v>83</v>
      </c>
      <c r="Q56" s="156">
        <v>33</v>
      </c>
      <c r="R56" s="156">
        <v>50</v>
      </c>
    </row>
    <row r="57" spans="1:18" s="10" customFormat="1" ht="18" customHeight="1">
      <c r="A57" s="107">
        <v>21</v>
      </c>
      <c r="B57" s="109" t="s">
        <v>205</v>
      </c>
      <c r="C57" s="180">
        <v>0</v>
      </c>
      <c r="D57" s="180">
        <v>0</v>
      </c>
      <c r="E57" s="180">
        <v>0</v>
      </c>
      <c r="F57" s="180">
        <v>0</v>
      </c>
      <c r="G57" s="180">
        <v>0</v>
      </c>
      <c r="H57" s="180">
        <v>0</v>
      </c>
      <c r="I57" s="180">
        <v>0</v>
      </c>
      <c r="J57" s="180">
        <v>0</v>
      </c>
      <c r="K57" s="155">
        <f t="shared" si="4"/>
        <v>63</v>
      </c>
      <c r="L57" s="156">
        <v>0</v>
      </c>
      <c r="M57" s="156">
        <v>0</v>
      </c>
      <c r="N57" s="156">
        <v>63</v>
      </c>
      <c r="O57" s="156">
        <v>0</v>
      </c>
      <c r="P57" s="155">
        <f t="shared" si="5"/>
        <v>80</v>
      </c>
      <c r="Q57" s="156">
        <v>23</v>
      </c>
      <c r="R57" s="156">
        <v>57</v>
      </c>
    </row>
    <row r="58" spans="1:18" s="10" customFormat="1" ht="18" customHeight="1">
      <c r="A58" s="107">
        <v>22</v>
      </c>
      <c r="B58" s="109" t="s">
        <v>206</v>
      </c>
      <c r="C58" s="180">
        <v>0</v>
      </c>
      <c r="D58" s="180">
        <v>0</v>
      </c>
      <c r="E58" s="180">
        <v>0</v>
      </c>
      <c r="F58" s="180">
        <v>0</v>
      </c>
      <c r="G58" s="180">
        <v>0</v>
      </c>
      <c r="H58" s="180">
        <v>0</v>
      </c>
      <c r="I58" s="180">
        <v>0</v>
      </c>
      <c r="J58" s="180">
        <v>0</v>
      </c>
      <c r="K58" s="155">
        <f t="shared" si="4"/>
        <v>10</v>
      </c>
      <c r="L58" s="156">
        <v>2</v>
      </c>
      <c r="M58" s="156">
        <v>2</v>
      </c>
      <c r="N58" s="156">
        <v>6</v>
      </c>
      <c r="O58" s="156">
        <v>6</v>
      </c>
      <c r="P58" s="155">
        <f t="shared" si="5"/>
        <v>47</v>
      </c>
      <c r="Q58" s="156">
        <v>4</v>
      </c>
      <c r="R58" s="156">
        <v>43</v>
      </c>
    </row>
    <row r="59" spans="1:18" s="10" customFormat="1" ht="18" customHeight="1">
      <c r="A59" s="107">
        <v>23</v>
      </c>
      <c r="B59" s="109" t="s">
        <v>207</v>
      </c>
      <c r="C59" s="180">
        <v>0</v>
      </c>
      <c r="D59" s="180">
        <v>0</v>
      </c>
      <c r="E59" s="180">
        <v>0</v>
      </c>
      <c r="F59" s="180">
        <v>0</v>
      </c>
      <c r="G59" s="180">
        <v>0</v>
      </c>
      <c r="H59" s="180">
        <v>0</v>
      </c>
      <c r="I59" s="180">
        <v>0</v>
      </c>
      <c r="J59" s="180">
        <v>0</v>
      </c>
      <c r="K59" s="155">
        <f t="shared" si="4"/>
        <v>293</v>
      </c>
      <c r="L59" s="156">
        <v>232</v>
      </c>
      <c r="M59" s="156">
        <v>16</v>
      </c>
      <c r="N59" s="156">
        <v>45</v>
      </c>
      <c r="O59" s="156">
        <v>2</v>
      </c>
      <c r="P59" s="155">
        <f t="shared" si="5"/>
        <v>69</v>
      </c>
      <c r="Q59" s="156">
        <v>15</v>
      </c>
      <c r="R59" s="156">
        <v>54</v>
      </c>
    </row>
    <row r="60" spans="1:18" s="10" customFormat="1" ht="18" customHeight="1">
      <c r="A60" s="107">
        <v>24</v>
      </c>
      <c r="B60" s="109" t="s">
        <v>208</v>
      </c>
      <c r="C60" s="180">
        <v>0</v>
      </c>
      <c r="D60" s="180">
        <v>0</v>
      </c>
      <c r="E60" s="180">
        <v>0</v>
      </c>
      <c r="F60" s="180">
        <v>0</v>
      </c>
      <c r="G60" s="180">
        <v>0</v>
      </c>
      <c r="H60" s="180">
        <v>0</v>
      </c>
      <c r="I60" s="180">
        <v>0</v>
      </c>
      <c r="J60" s="180">
        <v>0</v>
      </c>
      <c r="K60" s="155">
        <f t="shared" si="4"/>
        <v>2765</v>
      </c>
      <c r="L60" s="156">
        <v>2376</v>
      </c>
      <c r="M60" s="156">
        <v>332</v>
      </c>
      <c r="N60" s="156">
        <v>57</v>
      </c>
      <c r="O60" s="156">
        <v>1</v>
      </c>
      <c r="P60" s="155">
        <f t="shared" si="5"/>
        <v>282</v>
      </c>
      <c r="Q60" s="156">
        <v>178</v>
      </c>
      <c r="R60" s="156">
        <v>104</v>
      </c>
    </row>
    <row r="61" spans="1:18" s="10" customFormat="1" ht="18" customHeight="1">
      <c r="A61" s="107">
        <v>25</v>
      </c>
      <c r="B61" s="109" t="s">
        <v>209</v>
      </c>
      <c r="C61" s="180">
        <v>0</v>
      </c>
      <c r="D61" s="180">
        <v>0</v>
      </c>
      <c r="E61" s="180">
        <v>0</v>
      </c>
      <c r="F61" s="180">
        <v>0</v>
      </c>
      <c r="G61" s="180">
        <v>0</v>
      </c>
      <c r="H61" s="180">
        <v>0</v>
      </c>
      <c r="I61" s="180">
        <v>0</v>
      </c>
      <c r="J61" s="180">
        <v>0</v>
      </c>
      <c r="K61" s="155">
        <f t="shared" si="4"/>
        <v>1115</v>
      </c>
      <c r="L61" s="156">
        <v>937</v>
      </c>
      <c r="M61" s="156">
        <v>132</v>
      </c>
      <c r="N61" s="156">
        <v>46</v>
      </c>
      <c r="O61" s="156">
        <v>5</v>
      </c>
      <c r="P61" s="155">
        <f t="shared" si="5"/>
        <v>160</v>
      </c>
      <c r="Q61" s="156">
        <v>87</v>
      </c>
      <c r="R61" s="156">
        <v>73</v>
      </c>
    </row>
    <row r="62" spans="1:18" s="10" customFormat="1" ht="18" customHeight="1">
      <c r="A62" s="107">
        <v>26</v>
      </c>
      <c r="B62" s="109" t="s">
        <v>210</v>
      </c>
      <c r="C62" s="180">
        <v>0</v>
      </c>
      <c r="D62" s="180">
        <v>0</v>
      </c>
      <c r="E62" s="180">
        <v>0</v>
      </c>
      <c r="F62" s="180">
        <v>0</v>
      </c>
      <c r="G62" s="180">
        <v>0</v>
      </c>
      <c r="H62" s="180">
        <v>0</v>
      </c>
      <c r="I62" s="180">
        <v>0</v>
      </c>
      <c r="J62" s="180">
        <v>0</v>
      </c>
      <c r="K62" s="155">
        <f t="shared" si="4"/>
        <v>1797</v>
      </c>
      <c r="L62" s="156">
        <v>1648</v>
      </c>
      <c r="M62" s="156">
        <v>114</v>
      </c>
      <c r="N62" s="156">
        <v>35</v>
      </c>
      <c r="O62" s="156">
        <v>1</v>
      </c>
      <c r="P62" s="155">
        <f t="shared" si="5"/>
        <v>99</v>
      </c>
      <c r="Q62" s="156">
        <v>64</v>
      </c>
      <c r="R62" s="156">
        <v>35</v>
      </c>
    </row>
    <row r="63" spans="1:18" s="10" customFormat="1" ht="18" customHeight="1">
      <c r="A63" s="107">
        <v>27</v>
      </c>
      <c r="B63" s="109" t="s">
        <v>211</v>
      </c>
      <c r="C63" s="180">
        <v>0</v>
      </c>
      <c r="D63" s="180">
        <v>0</v>
      </c>
      <c r="E63" s="180">
        <v>0</v>
      </c>
      <c r="F63" s="180">
        <v>0</v>
      </c>
      <c r="G63" s="180">
        <v>0</v>
      </c>
      <c r="H63" s="180">
        <v>0</v>
      </c>
      <c r="I63" s="180">
        <v>0</v>
      </c>
      <c r="J63" s="180">
        <v>0</v>
      </c>
      <c r="K63" s="155">
        <f t="shared" si="4"/>
        <v>589</v>
      </c>
      <c r="L63" s="156">
        <v>535</v>
      </c>
      <c r="M63" s="156">
        <v>16</v>
      </c>
      <c r="N63" s="156">
        <v>38</v>
      </c>
      <c r="O63" s="156">
        <v>1</v>
      </c>
      <c r="P63" s="155">
        <f t="shared" si="5"/>
        <v>80</v>
      </c>
      <c r="Q63" s="156">
        <v>30</v>
      </c>
      <c r="R63" s="156">
        <v>50</v>
      </c>
    </row>
    <row r="64" spans="1:18" s="10" customFormat="1" ht="18" customHeight="1">
      <c r="A64" s="107">
        <v>28</v>
      </c>
      <c r="B64" s="109" t="s">
        <v>212</v>
      </c>
      <c r="C64" s="180">
        <v>0</v>
      </c>
      <c r="D64" s="180">
        <v>0</v>
      </c>
      <c r="E64" s="180">
        <v>0</v>
      </c>
      <c r="F64" s="180">
        <v>0</v>
      </c>
      <c r="G64" s="180">
        <v>0</v>
      </c>
      <c r="H64" s="180">
        <v>0</v>
      </c>
      <c r="I64" s="180">
        <v>0</v>
      </c>
      <c r="J64" s="180">
        <v>0</v>
      </c>
      <c r="K64" s="155">
        <f t="shared" si="4"/>
        <v>406</v>
      </c>
      <c r="L64" s="156">
        <v>294</v>
      </c>
      <c r="M64" s="156">
        <v>66</v>
      </c>
      <c r="N64" s="156">
        <v>46</v>
      </c>
      <c r="O64" s="156">
        <v>3</v>
      </c>
      <c r="P64" s="155">
        <f t="shared" si="5"/>
        <v>128</v>
      </c>
      <c r="Q64" s="156">
        <v>39</v>
      </c>
      <c r="R64" s="156">
        <v>89</v>
      </c>
    </row>
    <row r="65" spans="1:18" s="10" customFormat="1" ht="18" customHeight="1">
      <c r="A65" s="107">
        <v>29</v>
      </c>
      <c r="B65" s="109" t="s">
        <v>213</v>
      </c>
      <c r="C65" s="180">
        <v>0</v>
      </c>
      <c r="D65" s="180">
        <v>0</v>
      </c>
      <c r="E65" s="180">
        <v>0</v>
      </c>
      <c r="F65" s="180">
        <v>0</v>
      </c>
      <c r="G65" s="180">
        <v>0</v>
      </c>
      <c r="H65" s="180">
        <v>0</v>
      </c>
      <c r="I65" s="180">
        <v>0</v>
      </c>
      <c r="J65" s="180">
        <v>0</v>
      </c>
      <c r="K65" s="155">
        <f t="shared" si="4"/>
        <v>503</v>
      </c>
      <c r="L65" s="156">
        <v>429</v>
      </c>
      <c r="M65" s="156">
        <v>49</v>
      </c>
      <c r="N65" s="156">
        <v>25</v>
      </c>
      <c r="O65" s="156">
        <v>0</v>
      </c>
      <c r="P65" s="155">
        <f t="shared" si="5"/>
        <v>87</v>
      </c>
      <c r="Q65" s="156">
        <v>34</v>
      </c>
      <c r="R65" s="156">
        <v>53</v>
      </c>
    </row>
    <row r="66" spans="1:18" s="10" customFormat="1" ht="18" customHeight="1">
      <c r="A66" s="107">
        <v>30</v>
      </c>
      <c r="B66" s="109" t="s">
        <v>214</v>
      </c>
      <c r="C66" s="180">
        <v>0</v>
      </c>
      <c r="D66" s="180">
        <v>0</v>
      </c>
      <c r="E66" s="180">
        <v>0</v>
      </c>
      <c r="F66" s="180">
        <v>0</v>
      </c>
      <c r="G66" s="180">
        <v>0</v>
      </c>
      <c r="H66" s="180">
        <v>0</v>
      </c>
      <c r="I66" s="180">
        <v>0</v>
      </c>
      <c r="J66" s="180">
        <v>0</v>
      </c>
      <c r="K66" s="155">
        <f t="shared" si="4"/>
        <v>984</v>
      </c>
      <c r="L66" s="156">
        <v>823</v>
      </c>
      <c r="M66" s="156">
        <v>109</v>
      </c>
      <c r="N66" s="156">
        <v>52</v>
      </c>
      <c r="O66" s="156">
        <v>1</v>
      </c>
      <c r="P66" s="155">
        <f t="shared" si="5"/>
        <v>81</v>
      </c>
      <c r="Q66" s="156">
        <v>48</v>
      </c>
      <c r="R66" s="156">
        <v>33</v>
      </c>
    </row>
    <row r="67" spans="1:18" s="10" customFormat="1" ht="18" customHeight="1">
      <c r="A67" s="107">
        <v>31</v>
      </c>
      <c r="B67" s="109" t="s">
        <v>215</v>
      </c>
      <c r="C67" s="180">
        <v>0</v>
      </c>
      <c r="D67" s="180">
        <v>0</v>
      </c>
      <c r="E67" s="180">
        <v>0</v>
      </c>
      <c r="F67" s="180">
        <v>0</v>
      </c>
      <c r="G67" s="180">
        <v>0</v>
      </c>
      <c r="H67" s="180">
        <v>0</v>
      </c>
      <c r="I67" s="180">
        <v>0</v>
      </c>
      <c r="J67" s="180">
        <v>0</v>
      </c>
      <c r="K67" s="155">
        <f t="shared" si="4"/>
        <v>247</v>
      </c>
      <c r="L67" s="156">
        <v>148</v>
      </c>
      <c r="M67" s="156">
        <v>15</v>
      </c>
      <c r="N67" s="156">
        <v>84</v>
      </c>
      <c r="O67" s="156">
        <v>3</v>
      </c>
      <c r="P67" s="155">
        <f t="shared" si="5"/>
        <v>83</v>
      </c>
      <c r="Q67" s="156">
        <v>10</v>
      </c>
      <c r="R67" s="156">
        <v>73</v>
      </c>
    </row>
    <row r="68" spans="1:18" s="10" customFormat="1" ht="18" customHeight="1">
      <c r="A68" s="107">
        <v>32</v>
      </c>
      <c r="B68" s="109" t="s">
        <v>216</v>
      </c>
      <c r="C68" s="180">
        <v>0</v>
      </c>
      <c r="D68" s="180">
        <v>0</v>
      </c>
      <c r="E68" s="180">
        <v>0</v>
      </c>
      <c r="F68" s="180">
        <v>0</v>
      </c>
      <c r="G68" s="180">
        <v>0</v>
      </c>
      <c r="H68" s="180">
        <v>0</v>
      </c>
      <c r="I68" s="180">
        <v>0</v>
      </c>
      <c r="J68" s="180">
        <v>0</v>
      </c>
      <c r="K68" s="155">
        <f t="shared" si="4"/>
        <v>918</v>
      </c>
      <c r="L68" s="156">
        <v>791</v>
      </c>
      <c r="M68" s="156">
        <v>48</v>
      </c>
      <c r="N68" s="156">
        <v>79</v>
      </c>
      <c r="O68" s="156">
        <v>2</v>
      </c>
      <c r="P68" s="155">
        <f t="shared" si="5"/>
        <v>84</v>
      </c>
      <c r="Q68" s="156">
        <v>4</v>
      </c>
      <c r="R68" s="156">
        <v>80</v>
      </c>
    </row>
    <row r="69" spans="1:18" s="10" customFormat="1" ht="18" customHeight="1">
      <c r="A69" s="107">
        <v>33</v>
      </c>
      <c r="B69" s="109" t="s">
        <v>217</v>
      </c>
      <c r="C69" s="180">
        <v>0</v>
      </c>
      <c r="D69" s="180">
        <v>0</v>
      </c>
      <c r="E69" s="180">
        <v>0</v>
      </c>
      <c r="F69" s="180">
        <v>0</v>
      </c>
      <c r="G69" s="180">
        <v>0</v>
      </c>
      <c r="H69" s="180">
        <v>0</v>
      </c>
      <c r="I69" s="180">
        <v>0</v>
      </c>
      <c r="J69" s="180">
        <v>0</v>
      </c>
      <c r="K69" s="155">
        <f t="shared" si="4"/>
        <v>638</v>
      </c>
      <c r="L69" s="156">
        <v>411</v>
      </c>
      <c r="M69" s="156">
        <v>121</v>
      </c>
      <c r="N69" s="156">
        <v>106</v>
      </c>
      <c r="O69" s="156">
        <v>9</v>
      </c>
      <c r="P69" s="155">
        <f t="shared" si="5"/>
        <v>880</v>
      </c>
      <c r="Q69" s="156">
        <v>760</v>
      </c>
      <c r="R69" s="156">
        <v>120</v>
      </c>
    </row>
    <row r="70" spans="1:18" s="10" customFormat="1" ht="18" customHeight="1">
      <c r="A70" s="107">
        <v>34</v>
      </c>
      <c r="B70" s="109" t="s">
        <v>218</v>
      </c>
      <c r="C70" s="180">
        <v>0</v>
      </c>
      <c r="D70" s="180">
        <v>0</v>
      </c>
      <c r="E70" s="180">
        <v>0</v>
      </c>
      <c r="F70" s="180">
        <v>0</v>
      </c>
      <c r="G70" s="180">
        <v>0</v>
      </c>
      <c r="H70" s="180">
        <v>0</v>
      </c>
      <c r="I70" s="180">
        <v>0</v>
      </c>
      <c r="J70" s="180">
        <v>0</v>
      </c>
      <c r="K70" s="155">
        <f t="shared" si="4"/>
        <v>540</v>
      </c>
      <c r="L70" s="156">
        <v>207</v>
      </c>
      <c r="M70" s="156">
        <v>260</v>
      </c>
      <c r="N70" s="156">
        <v>73</v>
      </c>
      <c r="O70" s="156">
        <v>2</v>
      </c>
      <c r="P70" s="155">
        <f t="shared" si="5"/>
        <v>112</v>
      </c>
      <c r="Q70" s="156">
        <v>23</v>
      </c>
      <c r="R70" s="156">
        <v>89</v>
      </c>
    </row>
    <row r="71" spans="1:18" s="10" customFormat="1" ht="18" customHeight="1">
      <c r="A71" s="107">
        <v>35</v>
      </c>
      <c r="B71" s="109" t="s">
        <v>219</v>
      </c>
      <c r="C71" s="180">
        <v>0</v>
      </c>
      <c r="D71" s="180">
        <v>0</v>
      </c>
      <c r="E71" s="180">
        <v>0</v>
      </c>
      <c r="F71" s="180">
        <v>0</v>
      </c>
      <c r="G71" s="180">
        <v>0</v>
      </c>
      <c r="H71" s="180">
        <v>0</v>
      </c>
      <c r="I71" s="180">
        <v>0</v>
      </c>
      <c r="J71" s="180">
        <v>0</v>
      </c>
      <c r="K71" s="155">
        <f t="shared" si="4"/>
        <v>960</v>
      </c>
      <c r="L71" s="156">
        <v>685</v>
      </c>
      <c r="M71" s="156">
        <v>160</v>
      </c>
      <c r="N71" s="156">
        <v>115</v>
      </c>
      <c r="O71" s="156">
        <v>5</v>
      </c>
      <c r="P71" s="155">
        <f t="shared" si="5"/>
        <v>179</v>
      </c>
      <c r="Q71" s="156">
        <v>79</v>
      </c>
      <c r="R71" s="156">
        <v>100</v>
      </c>
    </row>
    <row r="72" spans="1:18" s="10" customFormat="1" ht="18" customHeight="1">
      <c r="A72" s="107">
        <v>36</v>
      </c>
      <c r="B72" s="110" t="s">
        <v>220</v>
      </c>
      <c r="C72" s="180">
        <v>0</v>
      </c>
      <c r="D72" s="180">
        <v>0</v>
      </c>
      <c r="E72" s="180">
        <v>0</v>
      </c>
      <c r="F72" s="180">
        <v>0</v>
      </c>
      <c r="G72" s="180">
        <v>0</v>
      </c>
      <c r="H72" s="180">
        <v>0</v>
      </c>
      <c r="I72" s="180">
        <v>0</v>
      </c>
      <c r="J72" s="180">
        <v>0</v>
      </c>
      <c r="K72" s="155">
        <f t="shared" si="4"/>
        <v>1242</v>
      </c>
      <c r="L72" s="180">
        <v>1152</v>
      </c>
      <c r="M72" s="180">
        <v>46</v>
      </c>
      <c r="N72" s="180">
        <v>44</v>
      </c>
      <c r="O72" s="180">
        <v>0</v>
      </c>
      <c r="P72" s="155">
        <f t="shared" si="5"/>
        <v>54</v>
      </c>
      <c r="Q72" s="180">
        <v>2</v>
      </c>
      <c r="R72" s="180">
        <v>52</v>
      </c>
    </row>
    <row r="73" spans="1:18" s="10" customFormat="1" ht="18" customHeight="1">
      <c r="A73" s="107">
        <v>37</v>
      </c>
      <c r="B73" s="110" t="s">
        <v>221</v>
      </c>
      <c r="C73" s="180">
        <v>0</v>
      </c>
      <c r="D73" s="180">
        <v>0</v>
      </c>
      <c r="E73" s="180">
        <v>0</v>
      </c>
      <c r="F73" s="180">
        <v>0</v>
      </c>
      <c r="G73" s="180">
        <v>0</v>
      </c>
      <c r="H73" s="180">
        <v>0</v>
      </c>
      <c r="I73" s="180">
        <v>0</v>
      </c>
      <c r="J73" s="180">
        <v>0</v>
      </c>
      <c r="K73" s="155">
        <f t="shared" si="4"/>
        <v>67</v>
      </c>
      <c r="L73" s="180">
        <v>0</v>
      </c>
      <c r="M73" s="180">
        <v>0</v>
      </c>
      <c r="N73" s="180">
        <v>67</v>
      </c>
      <c r="O73" s="180">
        <v>2</v>
      </c>
      <c r="P73" s="155">
        <f t="shared" si="5"/>
        <v>111</v>
      </c>
      <c r="Q73" s="180">
        <v>0</v>
      </c>
      <c r="R73" s="180">
        <v>111</v>
      </c>
    </row>
    <row r="74" spans="1:18" s="10" customFormat="1" ht="18" customHeight="1">
      <c r="A74" s="107">
        <v>38</v>
      </c>
      <c r="B74" s="110" t="s">
        <v>222</v>
      </c>
      <c r="C74" s="180">
        <v>0</v>
      </c>
      <c r="D74" s="180">
        <v>0</v>
      </c>
      <c r="E74" s="180">
        <v>0</v>
      </c>
      <c r="F74" s="180">
        <v>0</v>
      </c>
      <c r="G74" s="180">
        <v>0</v>
      </c>
      <c r="H74" s="180">
        <v>0</v>
      </c>
      <c r="I74" s="180">
        <v>0</v>
      </c>
      <c r="J74" s="180">
        <v>0</v>
      </c>
      <c r="K74" s="155">
        <f t="shared" si="4"/>
        <v>916</v>
      </c>
      <c r="L74" s="180">
        <v>711</v>
      </c>
      <c r="M74" s="180">
        <v>143</v>
      </c>
      <c r="N74" s="180">
        <v>62</v>
      </c>
      <c r="O74" s="180">
        <v>6</v>
      </c>
      <c r="P74" s="155">
        <f t="shared" si="5"/>
        <v>124</v>
      </c>
      <c r="Q74" s="180">
        <v>62</v>
      </c>
      <c r="R74" s="180">
        <v>62</v>
      </c>
    </row>
    <row r="75" spans="1:18" s="10" customFormat="1" ht="18" customHeight="1">
      <c r="A75" s="107">
        <v>39</v>
      </c>
      <c r="B75" s="110" t="s">
        <v>223</v>
      </c>
      <c r="C75" s="180">
        <v>0</v>
      </c>
      <c r="D75" s="180">
        <v>0</v>
      </c>
      <c r="E75" s="180">
        <v>0</v>
      </c>
      <c r="F75" s="180">
        <v>0</v>
      </c>
      <c r="G75" s="180">
        <v>0</v>
      </c>
      <c r="H75" s="180">
        <v>0</v>
      </c>
      <c r="I75" s="180">
        <v>0</v>
      </c>
      <c r="J75" s="180">
        <v>0</v>
      </c>
      <c r="K75" s="155">
        <f t="shared" si="4"/>
        <v>660</v>
      </c>
      <c r="L75" s="180">
        <v>581</v>
      </c>
      <c r="M75" s="180">
        <v>52</v>
      </c>
      <c r="N75" s="180">
        <v>27</v>
      </c>
      <c r="O75" s="180">
        <v>0</v>
      </c>
      <c r="P75" s="155">
        <f t="shared" si="5"/>
        <v>60</v>
      </c>
      <c r="Q75" s="180">
        <v>38</v>
      </c>
      <c r="R75" s="180">
        <v>22</v>
      </c>
    </row>
    <row r="76" spans="1:18" s="10" customFormat="1" ht="18" customHeight="1">
      <c r="A76" s="107">
        <v>40</v>
      </c>
      <c r="B76" s="110" t="s">
        <v>224</v>
      </c>
      <c r="C76" s="180">
        <v>0</v>
      </c>
      <c r="D76" s="180">
        <v>0</v>
      </c>
      <c r="E76" s="180">
        <v>0</v>
      </c>
      <c r="F76" s="180">
        <v>0</v>
      </c>
      <c r="G76" s="180">
        <v>0</v>
      </c>
      <c r="H76" s="180">
        <v>0</v>
      </c>
      <c r="I76" s="180">
        <v>0</v>
      </c>
      <c r="J76" s="180">
        <v>0</v>
      </c>
      <c r="K76" s="155">
        <f t="shared" si="4"/>
        <v>5724</v>
      </c>
      <c r="L76" s="180">
        <v>4809</v>
      </c>
      <c r="M76" s="180">
        <v>724</v>
      </c>
      <c r="N76" s="180">
        <v>191</v>
      </c>
      <c r="O76" s="180">
        <v>7</v>
      </c>
      <c r="P76" s="155">
        <f t="shared" si="5"/>
        <v>753</v>
      </c>
      <c r="Q76" s="180">
        <v>574</v>
      </c>
      <c r="R76" s="180">
        <v>179</v>
      </c>
    </row>
    <row r="77" spans="1:18" s="10" customFormat="1" ht="18" customHeight="1">
      <c r="A77" s="107">
        <v>41</v>
      </c>
      <c r="B77" s="110" t="s">
        <v>225</v>
      </c>
      <c r="C77" s="180">
        <v>0</v>
      </c>
      <c r="D77" s="180">
        <v>0</v>
      </c>
      <c r="E77" s="180">
        <v>0</v>
      </c>
      <c r="F77" s="180">
        <v>0</v>
      </c>
      <c r="G77" s="180">
        <v>0</v>
      </c>
      <c r="H77" s="180">
        <v>0</v>
      </c>
      <c r="I77" s="180">
        <v>0</v>
      </c>
      <c r="J77" s="180">
        <v>0</v>
      </c>
      <c r="K77" s="155">
        <f t="shared" si="4"/>
        <v>333</v>
      </c>
      <c r="L77" s="180">
        <v>265</v>
      </c>
      <c r="M77" s="180">
        <v>18</v>
      </c>
      <c r="N77" s="180">
        <v>50</v>
      </c>
      <c r="O77" s="180">
        <v>1</v>
      </c>
      <c r="P77" s="155">
        <f t="shared" si="5"/>
        <v>116</v>
      </c>
      <c r="Q77" s="180">
        <v>27</v>
      </c>
      <c r="R77" s="180">
        <v>89</v>
      </c>
    </row>
    <row r="78" spans="1:18" s="10" customFormat="1" ht="18" customHeight="1">
      <c r="A78" s="107">
        <v>42</v>
      </c>
      <c r="B78" s="110" t="s">
        <v>226</v>
      </c>
      <c r="C78" s="180">
        <v>0</v>
      </c>
      <c r="D78" s="180">
        <v>0</v>
      </c>
      <c r="E78" s="180">
        <v>0</v>
      </c>
      <c r="F78" s="180">
        <v>0</v>
      </c>
      <c r="G78" s="180">
        <v>0</v>
      </c>
      <c r="H78" s="180">
        <v>0</v>
      </c>
      <c r="I78" s="180">
        <v>0</v>
      </c>
      <c r="J78" s="180">
        <v>0</v>
      </c>
      <c r="K78" s="155">
        <f t="shared" si="4"/>
        <v>289</v>
      </c>
      <c r="L78" s="180">
        <v>106</v>
      </c>
      <c r="M78" s="180">
        <v>56</v>
      </c>
      <c r="N78" s="180">
        <v>127</v>
      </c>
      <c r="O78" s="180">
        <v>0</v>
      </c>
      <c r="P78" s="155">
        <f t="shared" si="5"/>
        <v>183</v>
      </c>
      <c r="Q78" s="180">
        <v>56</v>
      </c>
      <c r="R78" s="180">
        <v>127</v>
      </c>
    </row>
    <row r="79" spans="1:18" s="10" customFormat="1" ht="18" customHeight="1">
      <c r="A79" s="107">
        <v>43</v>
      </c>
      <c r="B79" s="110" t="s">
        <v>227</v>
      </c>
      <c r="C79" s="180">
        <v>0</v>
      </c>
      <c r="D79" s="180">
        <v>0</v>
      </c>
      <c r="E79" s="180">
        <v>0</v>
      </c>
      <c r="F79" s="180">
        <v>0</v>
      </c>
      <c r="G79" s="180">
        <v>0</v>
      </c>
      <c r="H79" s="180">
        <v>0</v>
      </c>
      <c r="I79" s="180">
        <v>0</v>
      </c>
      <c r="J79" s="180">
        <v>0</v>
      </c>
      <c r="K79" s="155">
        <f t="shared" si="4"/>
        <v>2358</v>
      </c>
      <c r="L79" s="180">
        <v>2091</v>
      </c>
      <c r="M79" s="180">
        <v>198</v>
      </c>
      <c r="N79" s="180">
        <v>69</v>
      </c>
      <c r="O79" s="180">
        <v>3</v>
      </c>
      <c r="P79" s="155">
        <f t="shared" si="5"/>
        <v>322</v>
      </c>
      <c r="Q79" s="180">
        <v>257</v>
      </c>
      <c r="R79" s="180">
        <v>65</v>
      </c>
    </row>
    <row r="80" spans="1:18" s="10" customFormat="1" ht="18" customHeight="1">
      <c r="A80" s="107">
        <v>44</v>
      </c>
      <c r="B80" s="110" t="s">
        <v>228</v>
      </c>
      <c r="C80" s="180">
        <v>0</v>
      </c>
      <c r="D80" s="180">
        <v>0</v>
      </c>
      <c r="E80" s="180">
        <v>0</v>
      </c>
      <c r="F80" s="180">
        <v>0</v>
      </c>
      <c r="G80" s="180">
        <v>0</v>
      </c>
      <c r="H80" s="180">
        <v>0</v>
      </c>
      <c r="I80" s="180">
        <v>0</v>
      </c>
      <c r="J80" s="180">
        <v>0</v>
      </c>
      <c r="K80" s="155">
        <f t="shared" si="4"/>
        <v>489</v>
      </c>
      <c r="L80" s="180">
        <v>401</v>
      </c>
      <c r="M80" s="180">
        <v>30</v>
      </c>
      <c r="N80" s="180">
        <v>58</v>
      </c>
      <c r="O80" s="180">
        <v>2</v>
      </c>
      <c r="P80" s="155">
        <f t="shared" si="5"/>
        <v>90</v>
      </c>
      <c r="Q80" s="180">
        <v>12</v>
      </c>
      <c r="R80" s="180">
        <v>78</v>
      </c>
    </row>
    <row r="81" spans="1:18" s="92" customFormat="1" ht="18" customHeight="1">
      <c r="A81" s="107">
        <v>45</v>
      </c>
      <c r="B81" s="111" t="s">
        <v>234</v>
      </c>
      <c r="C81" s="180">
        <v>0</v>
      </c>
      <c r="D81" s="180">
        <v>0</v>
      </c>
      <c r="E81" s="180">
        <v>0</v>
      </c>
      <c r="F81" s="180">
        <v>0</v>
      </c>
      <c r="G81" s="180">
        <v>0</v>
      </c>
      <c r="H81" s="180">
        <v>0</v>
      </c>
      <c r="I81" s="180">
        <v>0</v>
      </c>
      <c r="J81" s="180">
        <v>0</v>
      </c>
      <c r="K81" s="155">
        <f t="shared" si="4"/>
        <v>1340</v>
      </c>
      <c r="L81" s="156">
        <v>1199</v>
      </c>
      <c r="M81" s="156">
        <v>80</v>
      </c>
      <c r="N81" s="156">
        <v>61</v>
      </c>
      <c r="O81" s="156">
        <v>5</v>
      </c>
      <c r="P81" s="155">
        <f t="shared" si="5"/>
        <v>98</v>
      </c>
      <c r="Q81" s="156">
        <v>27</v>
      </c>
      <c r="R81" s="156">
        <v>71</v>
      </c>
    </row>
    <row r="82" spans="1:18" s="92" customFormat="1" ht="18" customHeight="1">
      <c r="A82" s="107">
        <v>46</v>
      </c>
      <c r="B82" s="111" t="s">
        <v>235</v>
      </c>
      <c r="C82" s="180">
        <v>0</v>
      </c>
      <c r="D82" s="180">
        <v>0</v>
      </c>
      <c r="E82" s="180">
        <v>0</v>
      </c>
      <c r="F82" s="180">
        <v>0</v>
      </c>
      <c r="G82" s="180">
        <v>0</v>
      </c>
      <c r="H82" s="180">
        <v>0</v>
      </c>
      <c r="I82" s="180">
        <v>0</v>
      </c>
      <c r="J82" s="180">
        <v>0</v>
      </c>
      <c r="K82" s="155">
        <f t="shared" si="4"/>
        <v>854</v>
      </c>
      <c r="L82" s="156">
        <v>729</v>
      </c>
      <c r="M82" s="156">
        <v>120</v>
      </c>
      <c r="N82" s="156">
        <v>5</v>
      </c>
      <c r="O82" s="156">
        <v>5</v>
      </c>
      <c r="P82" s="155">
        <f t="shared" si="5"/>
        <v>110</v>
      </c>
      <c r="Q82" s="156">
        <v>43</v>
      </c>
      <c r="R82" s="156">
        <v>67</v>
      </c>
    </row>
    <row r="83" spans="1:18" s="92" customFormat="1" ht="18" customHeight="1">
      <c r="A83" s="107">
        <v>47</v>
      </c>
      <c r="B83" s="111" t="s">
        <v>236</v>
      </c>
      <c r="C83" s="180">
        <v>0</v>
      </c>
      <c r="D83" s="180">
        <v>0</v>
      </c>
      <c r="E83" s="180">
        <v>0</v>
      </c>
      <c r="F83" s="180">
        <v>0</v>
      </c>
      <c r="G83" s="180">
        <v>0</v>
      </c>
      <c r="H83" s="180">
        <v>0</v>
      </c>
      <c r="I83" s="180">
        <v>0</v>
      </c>
      <c r="J83" s="180">
        <v>0</v>
      </c>
      <c r="K83" s="155">
        <f t="shared" si="4"/>
        <v>1175</v>
      </c>
      <c r="L83" s="156">
        <v>938</v>
      </c>
      <c r="M83" s="156">
        <v>145</v>
      </c>
      <c r="N83" s="156">
        <v>92</v>
      </c>
      <c r="O83" s="156">
        <v>8</v>
      </c>
      <c r="P83" s="155">
        <f t="shared" si="5"/>
        <v>219</v>
      </c>
      <c r="Q83" s="156">
        <v>42</v>
      </c>
      <c r="R83" s="156">
        <v>177</v>
      </c>
    </row>
    <row r="84" spans="1:18" s="92" customFormat="1" ht="18" customHeight="1">
      <c r="A84" s="107">
        <v>48</v>
      </c>
      <c r="B84" s="111" t="s">
        <v>237</v>
      </c>
      <c r="C84" s="180">
        <v>0</v>
      </c>
      <c r="D84" s="180">
        <v>0</v>
      </c>
      <c r="E84" s="180">
        <v>0</v>
      </c>
      <c r="F84" s="180">
        <v>0</v>
      </c>
      <c r="G84" s="180">
        <v>0</v>
      </c>
      <c r="H84" s="180">
        <v>0</v>
      </c>
      <c r="I84" s="180">
        <v>0</v>
      </c>
      <c r="J84" s="180">
        <v>0</v>
      </c>
      <c r="K84" s="155">
        <f t="shared" si="4"/>
        <v>2321</v>
      </c>
      <c r="L84" s="156">
        <v>1940</v>
      </c>
      <c r="M84" s="156">
        <v>272</v>
      </c>
      <c r="N84" s="156">
        <v>109</v>
      </c>
      <c r="O84" s="156">
        <v>1</v>
      </c>
      <c r="P84" s="155">
        <f t="shared" si="5"/>
        <v>261</v>
      </c>
      <c r="Q84" s="156">
        <v>132</v>
      </c>
      <c r="R84" s="156">
        <v>129</v>
      </c>
    </row>
    <row r="85" spans="1:18" s="92" customFormat="1" ht="18" customHeight="1">
      <c r="A85" s="107">
        <v>49</v>
      </c>
      <c r="B85" s="111" t="s">
        <v>238</v>
      </c>
      <c r="C85" s="180">
        <v>0</v>
      </c>
      <c r="D85" s="180">
        <v>0</v>
      </c>
      <c r="E85" s="180">
        <v>0</v>
      </c>
      <c r="F85" s="180">
        <v>0</v>
      </c>
      <c r="G85" s="180">
        <v>0</v>
      </c>
      <c r="H85" s="180">
        <v>0</v>
      </c>
      <c r="I85" s="180">
        <v>0</v>
      </c>
      <c r="J85" s="180">
        <v>0</v>
      </c>
      <c r="K85" s="155">
        <f t="shared" si="4"/>
        <v>822</v>
      </c>
      <c r="L85" s="156">
        <v>710</v>
      </c>
      <c r="M85" s="156">
        <v>77</v>
      </c>
      <c r="N85" s="156">
        <v>35</v>
      </c>
      <c r="O85" s="156">
        <v>1</v>
      </c>
      <c r="P85" s="155">
        <f t="shared" si="5"/>
        <v>126</v>
      </c>
      <c r="Q85" s="156">
        <v>93</v>
      </c>
      <c r="R85" s="156">
        <v>33</v>
      </c>
    </row>
    <row r="86" spans="1:18" s="92" customFormat="1" ht="18" customHeight="1">
      <c r="A86" s="107">
        <v>50</v>
      </c>
      <c r="B86" s="111" t="s">
        <v>239</v>
      </c>
      <c r="C86" s="180">
        <v>0</v>
      </c>
      <c r="D86" s="180">
        <v>0</v>
      </c>
      <c r="E86" s="180">
        <v>0</v>
      </c>
      <c r="F86" s="180">
        <v>0</v>
      </c>
      <c r="G86" s="180">
        <v>0</v>
      </c>
      <c r="H86" s="180">
        <v>0</v>
      </c>
      <c r="I86" s="180">
        <v>0</v>
      </c>
      <c r="J86" s="180">
        <v>0</v>
      </c>
      <c r="K86" s="155">
        <f t="shared" si="4"/>
        <v>829</v>
      </c>
      <c r="L86" s="156">
        <v>647</v>
      </c>
      <c r="M86" s="156">
        <v>104</v>
      </c>
      <c r="N86" s="156">
        <v>78</v>
      </c>
      <c r="O86" s="156">
        <v>6</v>
      </c>
      <c r="P86" s="155">
        <f t="shared" si="5"/>
        <v>142</v>
      </c>
      <c r="Q86" s="156">
        <v>29</v>
      </c>
      <c r="R86" s="156">
        <v>113</v>
      </c>
    </row>
    <row r="87" spans="1:18" s="92" customFormat="1" ht="18" customHeight="1">
      <c r="A87" s="107">
        <v>51</v>
      </c>
      <c r="B87" s="112" t="s">
        <v>240</v>
      </c>
      <c r="C87" s="180">
        <v>0</v>
      </c>
      <c r="D87" s="180">
        <v>0</v>
      </c>
      <c r="E87" s="180">
        <v>0</v>
      </c>
      <c r="F87" s="180">
        <v>0</v>
      </c>
      <c r="G87" s="180">
        <v>0</v>
      </c>
      <c r="H87" s="180">
        <v>0</v>
      </c>
      <c r="I87" s="180">
        <v>0</v>
      </c>
      <c r="J87" s="180">
        <v>0</v>
      </c>
      <c r="K87" s="155">
        <f t="shared" si="4"/>
        <v>600</v>
      </c>
      <c r="L87" s="156">
        <v>469</v>
      </c>
      <c r="M87" s="156">
        <v>66</v>
      </c>
      <c r="N87" s="156">
        <v>65</v>
      </c>
      <c r="O87" s="156">
        <v>1</v>
      </c>
      <c r="P87" s="155">
        <f t="shared" si="5"/>
        <v>81</v>
      </c>
      <c r="Q87" s="156">
        <v>17</v>
      </c>
      <c r="R87" s="156">
        <v>64</v>
      </c>
    </row>
    <row r="88" spans="1:18" s="92" customFormat="1" ht="18" customHeight="1">
      <c r="A88" s="107">
        <v>52</v>
      </c>
      <c r="B88" s="112" t="s">
        <v>241</v>
      </c>
      <c r="C88" s="180">
        <v>0</v>
      </c>
      <c r="D88" s="180">
        <v>0</v>
      </c>
      <c r="E88" s="180">
        <v>0</v>
      </c>
      <c r="F88" s="180">
        <v>0</v>
      </c>
      <c r="G88" s="180">
        <v>0</v>
      </c>
      <c r="H88" s="180">
        <v>0</v>
      </c>
      <c r="I88" s="180">
        <v>0</v>
      </c>
      <c r="J88" s="180">
        <v>0</v>
      </c>
      <c r="K88" s="155">
        <f t="shared" si="4"/>
        <v>883</v>
      </c>
      <c r="L88" s="156">
        <v>625</v>
      </c>
      <c r="M88" s="156">
        <v>158</v>
      </c>
      <c r="N88" s="156">
        <v>100</v>
      </c>
      <c r="O88" s="156">
        <v>5</v>
      </c>
      <c r="P88" s="155">
        <f t="shared" si="5"/>
        <v>169</v>
      </c>
      <c r="Q88" s="156">
        <v>56</v>
      </c>
      <c r="R88" s="156">
        <v>113</v>
      </c>
    </row>
    <row r="89" spans="1:18" s="92" customFormat="1" ht="18" customHeight="1">
      <c r="A89" s="107">
        <v>53</v>
      </c>
      <c r="B89" s="112" t="s">
        <v>242</v>
      </c>
      <c r="C89" s="180">
        <v>0</v>
      </c>
      <c r="D89" s="180">
        <v>0</v>
      </c>
      <c r="E89" s="180">
        <v>0</v>
      </c>
      <c r="F89" s="180">
        <v>0</v>
      </c>
      <c r="G89" s="180">
        <v>0</v>
      </c>
      <c r="H89" s="180">
        <v>0</v>
      </c>
      <c r="I89" s="180">
        <v>0</v>
      </c>
      <c r="J89" s="180">
        <v>0</v>
      </c>
      <c r="K89" s="155">
        <f t="shared" si="4"/>
        <v>522</v>
      </c>
      <c r="L89" s="156">
        <v>471</v>
      </c>
      <c r="M89" s="156">
        <v>32</v>
      </c>
      <c r="N89" s="156">
        <v>19</v>
      </c>
      <c r="O89" s="156">
        <v>1</v>
      </c>
      <c r="P89" s="155">
        <f t="shared" si="5"/>
        <v>134</v>
      </c>
      <c r="Q89" s="156">
        <v>99</v>
      </c>
      <c r="R89" s="156">
        <v>35</v>
      </c>
    </row>
    <row r="90" spans="1:18" s="92" customFormat="1" ht="18" customHeight="1">
      <c r="A90" s="107">
        <v>54</v>
      </c>
      <c r="B90" s="112" t="s">
        <v>243</v>
      </c>
      <c r="C90" s="180">
        <v>0</v>
      </c>
      <c r="D90" s="180">
        <v>0</v>
      </c>
      <c r="E90" s="180">
        <v>0</v>
      </c>
      <c r="F90" s="180">
        <v>0</v>
      </c>
      <c r="G90" s="180">
        <v>0</v>
      </c>
      <c r="H90" s="180">
        <v>0</v>
      </c>
      <c r="I90" s="180">
        <v>0</v>
      </c>
      <c r="J90" s="180">
        <v>0</v>
      </c>
      <c r="K90" s="155">
        <f t="shared" si="4"/>
        <v>526</v>
      </c>
      <c r="L90" s="156">
        <v>372</v>
      </c>
      <c r="M90" s="156">
        <v>104</v>
      </c>
      <c r="N90" s="156">
        <v>50</v>
      </c>
      <c r="O90" s="156">
        <v>4</v>
      </c>
      <c r="P90" s="155">
        <f t="shared" si="5"/>
        <v>145</v>
      </c>
      <c r="Q90" s="156">
        <v>91</v>
      </c>
      <c r="R90" s="156">
        <v>54</v>
      </c>
    </row>
    <row r="91" spans="1:18" s="92" customFormat="1" ht="18" customHeight="1">
      <c r="A91" s="107">
        <v>55</v>
      </c>
      <c r="B91" s="112" t="s">
        <v>244</v>
      </c>
      <c r="C91" s="180">
        <v>0</v>
      </c>
      <c r="D91" s="180">
        <v>0</v>
      </c>
      <c r="E91" s="180">
        <v>0</v>
      </c>
      <c r="F91" s="180">
        <v>0</v>
      </c>
      <c r="G91" s="180">
        <v>0</v>
      </c>
      <c r="H91" s="180">
        <v>0</v>
      </c>
      <c r="I91" s="180">
        <v>0</v>
      </c>
      <c r="J91" s="180">
        <v>0</v>
      </c>
      <c r="K91" s="155">
        <f t="shared" si="4"/>
        <v>3736</v>
      </c>
      <c r="L91" s="156">
        <v>3336</v>
      </c>
      <c r="M91" s="156">
        <v>298</v>
      </c>
      <c r="N91" s="156">
        <v>102</v>
      </c>
      <c r="O91" s="156">
        <v>0</v>
      </c>
      <c r="P91" s="155">
        <f t="shared" si="5"/>
        <v>356</v>
      </c>
      <c r="Q91" s="156">
        <v>254</v>
      </c>
      <c r="R91" s="156">
        <v>102</v>
      </c>
    </row>
    <row r="92" spans="1:18" s="92" customFormat="1" ht="18" customHeight="1">
      <c r="A92" s="107">
        <v>56</v>
      </c>
      <c r="B92" s="112" t="s">
        <v>245</v>
      </c>
      <c r="C92" s="180">
        <v>0</v>
      </c>
      <c r="D92" s="180">
        <v>0</v>
      </c>
      <c r="E92" s="180">
        <v>0</v>
      </c>
      <c r="F92" s="180">
        <v>0</v>
      </c>
      <c r="G92" s="180">
        <v>0</v>
      </c>
      <c r="H92" s="180">
        <v>0</v>
      </c>
      <c r="I92" s="180">
        <v>0</v>
      </c>
      <c r="J92" s="180">
        <v>0</v>
      </c>
      <c r="K92" s="155">
        <f t="shared" si="4"/>
        <v>1261</v>
      </c>
      <c r="L92" s="156">
        <v>1025</v>
      </c>
      <c r="M92" s="156">
        <v>194</v>
      </c>
      <c r="N92" s="156">
        <v>42</v>
      </c>
      <c r="O92" s="156">
        <v>14</v>
      </c>
      <c r="P92" s="155">
        <f t="shared" si="5"/>
        <v>124</v>
      </c>
      <c r="Q92" s="156">
        <v>57</v>
      </c>
      <c r="R92" s="156">
        <v>67</v>
      </c>
    </row>
    <row r="93" spans="1:18" s="92" customFormat="1" ht="18" customHeight="1">
      <c r="A93" s="107">
        <v>57</v>
      </c>
      <c r="B93" s="112" t="s">
        <v>246</v>
      </c>
      <c r="C93" s="180">
        <v>0</v>
      </c>
      <c r="D93" s="180">
        <v>0</v>
      </c>
      <c r="E93" s="180">
        <v>0</v>
      </c>
      <c r="F93" s="180">
        <v>0</v>
      </c>
      <c r="G93" s="180">
        <v>0</v>
      </c>
      <c r="H93" s="180">
        <v>0</v>
      </c>
      <c r="I93" s="180">
        <v>0</v>
      </c>
      <c r="J93" s="180">
        <v>0</v>
      </c>
      <c r="K93" s="155">
        <f t="shared" si="4"/>
        <v>1352</v>
      </c>
      <c r="L93" s="156">
        <v>1178</v>
      </c>
      <c r="M93" s="156">
        <v>120</v>
      </c>
      <c r="N93" s="156">
        <v>54</v>
      </c>
      <c r="O93" s="156">
        <v>4</v>
      </c>
      <c r="P93" s="155">
        <f t="shared" si="5"/>
        <v>127</v>
      </c>
      <c r="Q93" s="156">
        <v>30</v>
      </c>
      <c r="R93" s="156">
        <v>97</v>
      </c>
    </row>
    <row r="94" spans="1:18" s="92" customFormat="1" ht="18" customHeight="1">
      <c r="A94" s="107">
        <v>58</v>
      </c>
      <c r="B94" s="112" t="s">
        <v>247</v>
      </c>
      <c r="C94" s="180">
        <v>0</v>
      </c>
      <c r="D94" s="180">
        <v>0</v>
      </c>
      <c r="E94" s="180">
        <v>0</v>
      </c>
      <c r="F94" s="180">
        <v>0</v>
      </c>
      <c r="G94" s="180">
        <v>0</v>
      </c>
      <c r="H94" s="180">
        <v>0</v>
      </c>
      <c r="I94" s="180">
        <v>0</v>
      </c>
      <c r="J94" s="180">
        <v>0</v>
      </c>
      <c r="K94" s="155">
        <f t="shared" si="4"/>
        <v>498</v>
      </c>
      <c r="L94" s="156">
        <v>279</v>
      </c>
      <c r="M94" s="156">
        <v>180</v>
      </c>
      <c r="N94" s="156">
        <v>39</v>
      </c>
      <c r="O94" s="156">
        <v>6</v>
      </c>
      <c r="P94" s="155">
        <f t="shared" si="5"/>
        <v>223</v>
      </c>
      <c r="Q94" s="156">
        <v>143</v>
      </c>
      <c r="R94" s="156">
        <v>80</v>
      </c>
    </row>
    <row r="95" spans="1:18" s="92" customFormat="1" ht="18" customHeight="1">
      <c r="A95" s="107">
        <v>59</v>
      </c>
      <c r="B95" s="112" t="s">
        <v>248</v>
      </c>
      <c r="C95" s="180">
        <v>0</v>
      </c>
      <c r="D95" s="180">
        <v>0</v>
      </c>
      <c r="E95" s="180">
        <v>0</v>
      </c>
      <c r="F95" s="180">
        <v>0</v>
      </c>
      <c r="G95" s="180">
        <v>0</v>
      </c>
      <c r="H95" s="180">
        <v>0</v>
      </c>
      <c r="I95" s="180">
        <v>0</v>
      </c>
      <c r="J95" s="180">
        <v>0</v>
      </c>
      <c r="K95" s="155">
        <f t="shared" si="4"/>
        <v>170</v>
      </c>
      <c r="L95" s="156">
        <v>117</v>
      </c>
      <c r="M95" s="156">
        <v>1</v>
      </c>
      <c r="N95" s="156">
        <v>52</v>
      </c>
      <c r="O95" s="156">
        <v>7</v>
      </c>
      <c r="P95" s="155">
        <f t="shared" si="5"/>
        <v>42</v>
      </c>
      <c r="Q95" s="156">
        <v>5</v>
      </c>
      <c r="R95" s="156">
        <v>37</v>
      </c>
    </row>
    <row r="96" spans="1:18" s="92" customFormat="1" ht="18" customHeight="1">
      <c r="A96" s="107">
        <v>60</v>
      </c>
      <c r="B96" s="112" t="s">
        <v>249</v>
      </c>
      <c r="C96" s="180">
        <v>0</v>
      </c>
      <c r="D96" s="180">
        <v>0</v>
      </c>
      <c r="E96" s="180">
        <v>0</v>
      </c>
      <c r="F96" s="180">
        <v>0</v>
      </c>
      <c r="G96" s="180">
        <v>0</v>
      </c>
      <c r="H96" s="180">
        <v>0</v>
      </c>
      <c r="I96" s="180">
        <v>0</v>
      </c>
      <c r="J96" s="180">
        <v>0</v>
      </c>
      <c r="K96" s="155">
        <f t="shared" si="4"/>
        <v>522</v>
      </c>
      <c r="L96" s="156">
        <v>437</v>
      </c>
      <c r="M96" s="156">
        <v>31</v>
      </c>
      <c r="N96" s="156">
        <v>54</v>
      </c>
      <c r="O96" s="156">
        <v>5</v>
      </c>
      <c r="P96" s="155">
        <f t="shared" si="5"/>
        <v>59</v>
      </c>
      <c r="Q96" s="156">
        <v>12</v>
      </c>
      <c r="R96" s="156">
        <v>47</v>
      </c>
    </row>
    <row r="97" spans="1:18" s="92" customFormat="1" ht="18" customHeight="1">
      <c r="A97" s="107">
        <v>61</v>
      </c>
      <c r="B97" s="112" t="s">
        <v>250</v>
      </c>
      <c r="C97" s="180">
        <v>0</v>
      </c>
      <c r="D97" s="180">
        <v>0</v>
      </c>
      <c r="E97" s="180">
        <v>0</v>
      </c>
      <c r="F97" s="180">
        <v>0</v>
      </c>
      <c r="G97" s="180">
        <v>0</v>
      </c>
      <c r="H97" s="180">
        <v>0</v>
      </c>
      <c r="I97" s="180">
        <v>0</v>
      </c>
      <c r="J97" s="180">
        <v>0</v>
      </c>
      <c r="K97" s="155">
        <f t="shared" si="4"/>
        <v>210</v>
      </c>
      <c r="L97" s="156">
        <v>108</v>
      </c>
      <c r="M97" s="156">
        <v>66</v>
      </c>
      <c r="N97" s="156">
        <v>36</v>
      </c>
      <c r="O97" s="156">
        <v>0</v>
      </c>
      <c r="P97" s="155">
        <f t="shared" si="5"/>
        <v>33</v>
      </c>
      <c r="Q97" s="156">
        <v>0</v>
      </c>
      <c r="R97" s="156">
        <v>33</v>
      </c>
    </row>
    <row r="98" spans="1:18" s="92" customFormat="1" ht="18" customHeight="1">
      <c r="A98" s="107">
        <v>62</v>
      </c>
      <c r="B98" s="112" t="s">
        <v>251</v>
      </c>
      <c r="C98" s="180">
        <v>0</v>
      </c>
      <c r="D98" s="180">
        <v>0</v>
      </c>
      <c r="E98" s="180">
        <v>0</v>
      </c>
      <c r="F98" s="180">
        <v>0</v>
      </c>
      <c r="G98" s="180">
        <v>0</v>
      </c>
      <c r="H98" s="180">
        <v>0</v>
      </c>
      <c r="I98" s="180">
        <v>0</v>
      </c>
      <c r="J98" s="180">
        <v>0</v>
      </c>
      <c r="K98" s="155">
        <f t="shared" si="4"/>
        <v>363</v>
      </c>
      <c r="L98" s="156">
        <v>288</v>
      </c>
      <c r="M98" s="156">
        <v>28</v>
      </c>
      <c r="N98" s="156">
        <v>47</v>
      </c>
      <c r="O98" s="156">
        <v>2</v>
      </c>
      <c r="P98" s="155">
        <f t="shared" si="5"/>
        <v>98</v>
      </c>
      <c r="Q98" s="156">
        <v>16</v>
      </c>
      <c r="R98" s="156">
        <v>82</v>
      </c>
    </row>
    <row r="99" spans="1:18" s="92" customFormat="1" ht="18" customHeight="1">
      <c r="A99" s="107">
        <v>63</v>
      </c>
      <c r="B99" s="112" t="s">
        <v>252</v>
      </c>
      <c r="C99" s="180">
        <v>0</v>
      </c>
      <c r="D99" s="180">
        <v>0</v>
      </c>
      <c r="E99" s="180">
        <v>0</v>
      </c>
      <c r="F99" s="180">
        <v>0</v>
      </c>
      <c r="G99" s="180">
        <v>0</v>
      </c>
      <c r="H99" s="180">
        <v>0</v>
      </c>
      <c r="I99" s="180">
        <v>0</v>
      </c>
      <c r="J99" s="180">
        <v>0</v>
      </c>
      <c r="K99" s="155">
        <f t="shared" si="4"/>
        <v>442</v>
      </c>
      <c r="L99" s="156">
        <v>296</v>
      </c>
      <c r="M99" s="156">
        <v>66</v>
      </c>
      <c r="N99" s="156">
        <v>80</v>
      </c>
      <c r="O99" s="156">
        <v>5</v>
      </c>
      <c r="P99" s="155">
        <f t="shared" si="5"/>
        <v>80</v>
      </c>
      <c r="Q99" s="156">
        <v>0</v>
      </c>
      <c r="R99" s="156">
        <v>80</v>
      </c>
    </row>
    <row r="100" spans="1:18" s="10" customFormat="1" ht="12.75">
      <c r="A100"/>
      <c r="B100" s="81"/>
      <c r="C100" s="53"/>
      <c r="D100"/>
      <c r="E100"/>
      <c r="F100"/>
      <c r="G100"/>
      <c r="H100"/>
      <c r="I100"/>
      <c r="J100"/>
      <c r="K100" s="87"/>
      <c r="L100"/>
      <c r="M100"/>
      <c r="N100"/>
      <c r="O100"/>
      <c r="P100"/>
      <c r="Q100"/>
      <c r="R100"/>
    </row>
    <row r="101" spans="1:20" s="134" customFormat="1" ht="12.75">
      <c r="A101" s="43"/>
      <c r="B101" s="43" t="s">
        <v>255</v>
      </c>
      <c r="C101" s="32" t="s">
        <v>296</v>
      </c>
      <c r="D101" s="43"/>
      <c r="E101" s="43"/>
      <c r="F101" s="43"/>
      <c r="G101" s="43"/>
      <c r="H101" s="43"/>
      <c r="I101" s="43"/>
      <c r="J101" s="43"/>
      <c r="K101" s="131"/>
      <c r="L101" s="43"/>
      <c r="M101" s="43"/>
      <c r="N101" s="43"/>
      <c r="O101" s="43"/>
      <c r="P101" s="43"/>
      <c r="Q101" s="43"/>
      <c r="R101" s="43"/>
      <c r="S101" s="132"/>
      <c r="T101" s="132"/>
    </row>
    <row r="102" spans="1:18" s="130" customFormat="1" ht="12.75">
      <c r="A102" s="43"/>
      <c r="B102" s="43" t="s">
        <v>298</v>
      </c>
      <c r="C102" s="43" t="s">
        <v>301</v>
      </c>
      <c r="E102" s="43"/>
      <c r="F102" s="43"/>
      <c r="G102" s="43"/>
      <c r="H102" s="43"/>
      <c r="I102" s="43"/>
      <c r="J102" s="43"/>
      <c r="K102" s="131"/>
      <c r="L102" s="43"/>
      <c r="M102" s="43"/>
      <c r="N102" s="43"/>
      <c r="O102" s="43"/>
      <c r="P102" s="43"/>
      <c r="Q102" s="43"/>
      <c r="R102" s="43"/>
    </row>
    <row r="103" spans="1:20" s="130" customFormat="1" ht="12.75">
      <c r="A103" s="43"/>
      <c r="B103" s="43" t="s">
        <v>297</v>
      </c>
      <c r="C103" s="43" t="s">
        <v>302</v>
      </c>
      <c r="E103" s="43"/>
      <c r="F103" s="43"/>
      <c r="G103" s="43"/>
      <c r="H103" s="43"/>
      <c r="I103" s="43"/>
      <c r="J103" s="43"/>
      <c r="K103" s="131"/>
      <c r="L103" s="43"/>
      <c r="M103" s="43"/>
      <c r="N103" s="43"/>
      <c r="O103" s="43"/>
      <c r="P103" s="43"/>
      <c r="Q103" s="43"/>
      <c r="R103" s="43"/>
      <c r="S103" s="133"/>
      <c r="T103" s="133"/>
    </row>
    <row r="104" spans="1:18" s="130" customFormat="1" ht="12.75">
      <c r="A104" s="43"/>
      <c r="B104" s="43" t="s">
        <v>300</v>
      </c>
      <c r="C104" s="43" t="s">
        <v>303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</row>
    <row r="105" spans="1:18" s="10" customFormat="1" ht="12.75">
      <c r="A105"/>
      <c r="B105" s="81"/>
      <c r="C105" s="53"/>
      <c r="D105"/>
      <c r="E105"/>
      <c r="F105"/>
      <c r="G105"/>
      <c r="H105"/>
      <c r="I105"/>
      <c r="J105"/>
      <c r="K105" s="87"/>
      <c r="L105"/>
      <c r="M105"/>
      <c r="N105"/>
      <c r="O105"/>
      <c r="P105"/>
      <c r="Q105"/>
      <c r="R105"/>
    </row>
    <row r="106" spans="1:18" s="10" customFormat="1" ht="12.75">
      <c r="A106"/>
      <c r="B106" s="81"/>
      <c r="C106" s="53"/>
      <c r="D106"/>
      <c r="E106"/>
      <c r="F106"/>
      <c r="G106"/>
      <c r="H106"/>
      <c r="I106"/>
      <c r="J106"/>
      <c r="K106" s="87"/>
      <c r="L106"/>
      <c r="M106"/>
      <c r="N106"/>
      <c r="O106"/>
      <c r="P106"/>
      <c r="Q106"/>
      <c r="R106"/>
    </row>
    <row r="107" spans="1:18" s="10" customFormat="1" ht="12.75">
      <c r="A107"/>
      <c r="B107" s="81"/>
      <c r="C107" s="53"/>
      <c r="D107"/>
      <c r="E107"/>
      <c r="F107"/>
      <c r="G107"/>
      <c r="H107"/>
      <c r="I107"/>
      <c r="J107"/>
      <c r="K107" s="87"/>
      <c r="L107"/>
      <c r="M107"/>
      <c r="N107"/>
      <c r="O107"/>
      <c r="P107"/>
      <c r="Q107"/>
      <c r="R107"/>
    </row>
    <row r="108" spans="1:18" s="10" customFormat="1" ht="12.75">
      <c r="A108"/>
      <c r="B108" s="81"/>
      <c r="C108" s="53"/>
      <c r="D108"/>
      <c r="E108"/>
      <c r="F108"/>
      <c r="G108"/>
      <c r="H108"/>
      <c r="I108"/>
      <c r="J108"/>
      <c r="K108" s="87"/>
      <c r="L108"/>
      <c r="M108"/>
      <c r="N108"/>
      <c r="O108"/>
      <c r="P108"/>
      <c r="Q108"/>
      <c r="R108"/>
    </row>
    <row r="109" spans="1:18" s="10" customFormat="1" ht="12.75">
      <c r="A109"/>
      <c r="B109" s="81"/>
      <c r="C109" s="53"/>
      <c r="D109"/>
      <c r="E109"/>
      <c r="F109"/>
      <c r="G109"/>
      <c r="H109"/>
      <c r="I109"/>
      <c r="J109"/>
      <c r="K109" s="87"/>
      <c r="L109"/>
      <c r="M109"/>
      <c r="N109"/>
      <c r="O109"/>
      <c r="P109"/>
      <c r="Q109"/>
      <c r="R109"/>
    </row>
    <row r="110" spans="1:18" s="10" customFormat="1" ht="12.75">
      <c r="A110"/>
      <c r="B110" s="81"/>
      <c r="C110" s="53"/>
      <c r="D110"/>
      <c r="E110"/>
      <c r="F110"/>
      <c r="G110"/>
      <c r="H110"/>
      <c r="I110"/>
      <c r="J110"/>
      <c r="K110" s="87"/>
      <c r="L110"/>
      <c r="M110"/>
      <c r="N110"/>
      <c r="O110"/>
      <c r="P110"/>
      <c r="Q110"/>
      <c r="R110"/>
    </row>
    <row r="111" spans="1:18" s="31" customFormat="1" ht="12.75">
      <c r="A111"/>
      <c r="B111" s="81"/>
      <c r="C111" s="53"/>
      <c r="D111"/>
      <c r="E111"/>
      <c r="F111"/>
      <c r="G111"/>
      <c r="H111"/>
      <c r="I111"/>
      <c r="J111"/>
      <c r="K111" s="87"/>
      <c r="L111"/>
      <c r="M111"/>
      <c r="N111"/>
      <c r="O111"/>
      <c r="P111"/>
      <c r="Q111"/>
      <c r="R111"/>
    </row>
    <row r="112" spans="1:18" s="10" customFormat="1" ht="16.5" customHeight="1">
      <c r="A112"/>
      <c r="B112" s="81"/>
      <c r="C112" s="53"/>
      <c r="D112"/>
      <c r="E112"/>
      <c r="F112"/>
      <c r="G112"/>
      <c r="H112"/>
      <c r="I112"/>
      <c r="J112"/>
      <c r="K112" s="87"/>
      <c r="L112"/>
      <c r="M112"/>
      <c r="N112"/>
      <c r="O112"/>
      <c r="P112"/>
      <c r="Q112"/>
      <c r="R112"/>
    </row>
    <row r="113" spans="1:18" s="10" customFormat="1" ht="12.75">
      <c r="A113"/>
      <c r="B113" s="81"/>
      <c r="C113" s="53"/>
      <c r="D113"/>
      <c r="E113"/>
      <c r="F113"/>
      <c r="G113"/>
      <c r="H113"/>
      <c r="I113"/>
      <c r="J113"/>
      <c r="K113" s="87"/>
      <c r="L113"/>
      <c r="M113"/>
      <c r="N113"/>
      <c r="O113"/>
      <c r="P113"/>
      <c r="Q113"/>
      <c r="R113"/>
    </row>
    <row r="114" spans="1:18" s="10" customFormat="1" ht="12.75">
      <c r="A114"/>
      <c r="B114" s="81"/>
      <c r="C114" s="53"/>
      <c r="D114"/>
      <c r="E114"/>
      <c r="F114"/>
      <c r="G114"/>
      <c r="H114"/>
      <c r="I114"/>
      <c r="J114"/>
      <c r="K114" s="87"/>
      <c r="L114"/>
      <c r="M114"/>
      <c r="N114"/>
      <c r="O114"/>
      <c r="P114"/>
      <c r="Q114"/>
      <c r="R114"/>
    </row>
    <row r="115" spans="1:18" s="10" customFormat="1" ht="12.75">
      <c r="A115"/>
      <c r="B115" s="81"/>
      <c r="C115" s="53"/>
      <c r="D115"/>
      <c r="E115"/>
      <c r="F115"/>
      <c r="G115"/>
      <c r="H115"/>
      <c r="I115"/>
      <c r="J115"/>
      <c r="K115" s="87"/>
      <c r="L115"/>
      <c r="M115"/>
      <c r="N115"/>
      <c r="O115"/>
      <c r="P115"/>
      <c r="Q115"/>
      <c r="R115"/>
    </row>
    <row r="116" spans="1:18" s="10" customFormat="1" ht="12.75">
      <c r="A116"/>
      <c r="B116" s="81"/>
      <c r="C116" s="53"/>
      <c r="D116"/>
      <c r="E116"/>
      <c r="F116"/>
      <c r="G116"/>
      <c r="H116"/>
      <c r="I116"/>
      <c r="J116"/>
      <c r="K116" s="87"/>
      <c r="L116"/>
      <c r="M116"/>
      <c r="N116"/>
      <c r="O116"/>
      <c r="P116"/>
      <c r="Q116"/>
      <c r="R116"/>
    </row>
    <row r="117" spans="1:18" s="10" customFormat="1" ht="12.75">
      <c r="A117"/>
      <c r="B117" s="81"/>
      <c r="C117" s="53"/>
      <c r="D117"/>
      <c r="E117"/>
      <c r="F117"/>
      <c r="G117"/>
      <c r="H117"/>
      <c r="I117"/>
      <c r="J117"/>
      <c r="K117" s="87"/>
      <c r="L117"/>
      <c r="M117"/>
      <c r="N117"/>
      <c r="O117"/>
      <c r="P117"/>
      <c r="Q117"/>
      <c r="R117"/>
    </row>
    <row r="118" spans="1:18" s="10" customFormat="1" ht="12.75">
      <c r="A118"/>
      <c r="B118" s="81"/>
      <c r="C118" s="53"/>
      <c r="D118"/>
      <c r="E118"/>
      <c r="F118"/>
      <c r="G118"/>
      <c r="H118"/>
      <c r="I118"/>
      <c r="J118"/>
      <c r="K118" s="87"/>
      <c r="L118"/>
      <c r="M118"/>
      <c r="N118"/>
      <c r="O118"/>
      <c r="P118"/>
      <c r="Q118"/>
      <c r="R118"/>
    </row>
    <row r="119" spans="1:18" s="10" customFormat="1" ht="12.75">
      <c r="A119"/>
      <c r="B119" s="81"/>
      <c r="C119" s="53"/>
      <c r="D119"/>
      <c r="E119"/>
      <c r="F119"/>
      <c r="G119"/>
      <c r="H119"/>
      <c r="I119"/>
      <c r="J119"/>
      <c r="K119" s="87"/>
      <c r="L119"/>
      <c r="M119"/>
      <c r="N119"/>
      <c r="O119"/>
      <c r="P119"/>
      <c r="Q119"/>
      <c r="R119"/>
    </row>
    <row r="120" spans="1:18" s="10" customFormat="1" ht="12.75">
      <c r="A120"/>
      <c r="B120" s="81"/>
      <c r="C120" s="53"/>
      <c r="D120"/>
      <c r="E120"/>
      <c r="F120"/>
      <c r="G120"/>
      <c r="H120"/>
      <c r="I120"/>
      <c r="J120"/>
      <c r="K120" s="87"/>
      <c r="L120"/>
      <c r="M120"/>
      <c r="N120"/>
      <c r="O120"/>
      <c r="P120"/>
      <c r="Q120"/>
      <c r="R120"/>
    </row>
    <row r="121" spans="1:18" s="10" customFormat="1" ht="12.75">
      <c r="A121"/>
      <c r="B121" s="81"/>
      <c r="C121" s="53"/>
      <c r="D121"/>
      <c r="E121"/>
      <c r="F121"/>
      <c r="G121"/>
      <c r="H121"/>
      <c r="I121"/>
      <c r="J121"/>
      <c r="K121" s="87"/>
      <c r="L121"/>
      <c r="M121"/>
      <c r="N121"/>
      <c r="O121"/>
      <c r="P121"/>
      <c r="Q121"/>
      <c r="R121"/>
    </row>
    <row r="122" spans="1:18" s="11" customFormat="1" ht="12.75">
      <c r="A122"/>
      <c r="B122" s="81"/>
      <c r="C122" s="53"/>
      <c r="D122"/>
      <c r="E122"/>
      <c r="F122"/>
      <c r="G122"/>
      <c r="H122"/>
      <c r="I122"/>
      <c r="J122"/>
      <c r="K122" s="87"/>
      <c r="L122"/>
      <c r="M122"/>
      <c r="N122"/>
      <c r="O122"/>
      <c r="P122"/>
      <c r="Q122"/>
      <c r="R122"/>
    </row>
    <row r="123" spans="1:18" s="10" customFormat="1" ht="12.75">
      <c r="A123"/>
      <c r="B123" s="81"/>
      <c r="C123" s="53"/>
      <c r="D123"/>
      <c r="E123"/>
      <c r="F123"/>
      <c r="G123"/>
      <c r="H123"/>
      <c r="I123"/>
      <c r="J123"/>
      <c r="K123" s="87"/>
      <c r="L123"/>
      <c r="M123"/>
      <c r="N123"/>
      <c r="O123"/>
      <c r="P123"/>
      <c r="Q123"/>
      <c r="R123"/>
    </row>
    <row r="124" spans="1:18" s="10" customFormat="1" ht="12.75">
      <c r="A124"/>
      <c r="B124" s="81"/>
      <c r="C124" s="53"/>
      <c r="D124"/>
      <c r="E124"/>
      <c r="F124"/>
      <c r="G124"/>
      <c r="H124"/>
      <c r="I124"/>
      <c r="J124"/>
      <c r="K124" s="87"/>
      <c r="L124"/>
      <c r="M124"/>
      <c r="N124"/>
      <c r="O124"/>
      <c r="P124"/>
      <c r="Q124"/>
      <c r="R124"/>
    </row>
    <row r="125" spans="1:18" s="27" customFormat="1" ht="12.75">
      <c r="A125"/>
      <c r="B125" s="81"/>
      <c r="C125" s="53"/>
      <c r="D125"/>
      <c r="E125"/>
      <c r="F125"/>
      <c r="G125"/>
      <c r="H125"/>
      <c r="I125"/>
      <c r="J125"/>
      <c r="K125" s="87"/>
      <c r="L125"/>
      <c r="M125"/>
      <c r="N125"/>
      <c r="O125"/>
      <c r="P125"/>
      <c r="Q125"/>
      <c r="R125"/>
    </row>
    <row r="126" spans="1:18" s="11" customFormat="1" ht="12.75">
      <c r="A126"/>
      <c r="B126" s="81"/>
      <c r="C126" s="53"/>
      <c r="D126"/>
      <c r="E126"/>
      <c r="F126"/>
      <c r="G126"/>
      <c r="H126"/>
      <c r="I126"/>
      <c r="J126"/>
      <c r="K126" s="87"/>
      <c r="L126"/>
      <c r="M126"/>
      <c r="N126"/>
      <c r="O126"/>
      <c r="P126"/>
      <c r="Q126"/>
      <c r="R126"/>
    </row>
    <row r="127" spans="1:18" s="10" customFormat="1" ht="12.75">
      <c r="A127"/>
      <c r="B127" s="81"/>
      <c r="C127" s="53"/>
      <c r="D127"/>
      <c r="E127"/>
      <c r="F127"/>
      <c r="G127"/>
      <c r="H127"/>
      <c r="I127"/>
      <c r="J127"/>
      <c r="K127" s="87"/>
      <c r="L127"/>
      <c r="M127"/>
      <c r="N127"/>
      <c r="O127"/>
      <c r="P127"/>
      <c r="Q127"/>
      <c r="R127"/>
    </row>
    <row r="128" spans="1:18" s="10" customFormat="1" ht="12.75">
      <c r="A128"/>
      <c r="B128" s="81"/>
      <c r="C128" s="53"/>
      <c r="D128"/>
      <c r="E128"/>
      <c r="F128"/>
      <c r="G128"/>
      <c r="H128"/>
      <c r="I128"/>
      <c r="J128"/>
      <c r="K128" s="87"/>
      <c r="L128"/>
      <c r="M128"/>
      <c r="N128"/>
      <c r="O128"/>
      <c r="P128"/>
      <c r="Q128"/>
      <c r="R128"/>
    </row>
    <row r="129" spans="1:18" s="11" customFormat="1" ht="12.75">
      <c r="A129"/>
      <c r="B129" s="81"/>
      <c r="C129" s="53"/>
      <c r="D129"/>
      <c r="E129"/>
      <c r="F129"/>
      <c r="G129"/>
      <c r="H129"/>
      <c r="I129"/>
      <c r="J129"/>
      <c r="K129" s="87"/>
      <c r="L129"/>
      <c r="M129"/>
      <c r="N129"/>
      <c r="O129"/>
      <c r="P129"/>
      <c r="Q129"/>
      <c r="R129"/>
    </row>
    <row r="130" spans="1:18" s="10" customFormat="1" ht="12.75">
      <c r="A130"/>
      <c r="B130" s="81"/>
      <c r="C130" s="53"/>
      <c r="D130"/>
      <c r="E130"/>
      <c r="F130"/>
      <c r="G130"/>
      <c r="H130"/>
      <c r="I130"/>
      <c r="J130"/>
      <c r="K130" s="87"/>
      <c r="L130"/>
      <c r="M130"/>
      <c r="N130"/>
      <c r="O130"/>
      <c r="P130"/>
      <c r="Q130"/>
      <c r="R130"/>
    </row>
    <row r="131" spans="1:18" s="10" customFormat="1" ht="12.75">
      <c r="A131"/>
      <c r="B131" s="81"/>
      <c r="C131" s="53"/>
      <c r="D131"/>
      <c r="E131"/>
      <c r="F131"/>
      <c r="G131"/>
      <c r="H131"/>
      <c r="I131"/>
      <c r="J131"/>
      <c r="K131" s="87"/>
      <c r="L131"/>
      <c r="M131"/>
      <c r="N131"/>
      <c r="O131"/>
      <c r="P131"/>
      <c r="Q131"/>
      <c r="R131"/>
    </row>
    <row r="132" spans="1:18" s="10" customFormat="1" ht="12.75">
      <c r="A132"/>
      <c r="B132" s="81"/>
      <c r="C132" s="53"/>
      <c r="D132"/>
      <c r="E132"/>
      <c r="F132"/>
      <c r="G132"/>
      <c r="H132"/>
      <c r="I132"/>
      <c r="J132"/>
      <c r="K132" s="87"/>
      <c r="L132"/>
      <c r="M132"/>
      <c r="N132"/>
      <c r="O132"/>
      <c r="P132"/>
      <c r="Q132"/>
      <c r="R132"/>
    </row>
    <row r="133" spans="1:18" s="10" customFormat="1" ht="12.75">
      <c r="A133"/>
      <c r="B133" s="81"/>
      <c r="C133" s="53"/>
      <c r="D133"/>
      <c r="E133"/>
      <c r="F133"/>
      <c r="G133"/>
      <c r="H133"/>
      <c r="I133"/>
      <c r="J133"/>
      <c r="K133" s="87"/>
      <c r="L133"/>
      <c r="M133"/>
      <c r="N133"/>
      <c r="O133"/>
      <c r="P133"/>
      <c r="Q133"/>
      <c r="R133"/>
    </row>
    <row r="134" spans="1:18" s="11" customFormat="1" ht="12.75">
      <c r="A134"/>
      <c r="B134" s="81"/>
      <c r="C134" s="53"/>
      <c r="D134"/>
      <c r="E134"/>
      <c r="F134"/>
      <c r="G134"/>
      <c r="H134"/>
      <c r="I134"/>
      <c r="J134"/>
      <c r="K134" s="87"/>
      <c r="L134"/>
      <c r="M134"/>
      <c r="N134"/>
      <c r="O134"/>
      <c r="P134"/>
      <c r="Q134"/>
      <c r="R134"/>
    </row>
    <row r="135" spans="1:18" s="10" customFormat="1" ht="12.75">
      <c r="A135"/>
      <c r="B135" s="81"/>
      <c r="C135" s="53"/>
      <c r="D135"/>
      <c r="E135"/>
      <c r="F135"/>
      <c r="G135"/>
      <c r="H135"/>
      <c r="I135"/>
      <c r="J135"/>
      <c r="K135" s="87"/>
      <c r="L135"/>
      <c r="M135"/>
      <c r="N135"/>
      <c r="O135"/>
      <c r="P135"/>
      <c r="Q135"/>
      <c r="R135"/>
    </row>
    <row r="136" spans="1:18" s="10" customFormat="1" ht="12.75">
      <c r="A136"/>
      <c r="B136" s="81"/>
      <c r="C136" s="53"/>
      <c r="D136"/>
      <c r="E136"/>
      <c r="F136"/>
      <c r="G136"/>
      <c r="H136"/>
      <c r="I136"/>
      <c r="J136"/>
      <c r="K136" s="87"/>
      <c r="L136"/>
      <c r="M136"/>
      <c r="N136"/>
      <c r="O136"/>
      <c r="P136"/>
      <c r="Q136"/>
      <c r="R136"/>
    </row>
    <row r="137" spans="1:18" s="10" customFormat="1" ht="12.75">
      <c r="A137"/>
      <c r="B137" s="81"/>
      <c r="C137" s="53"/>
      <c r="D137"/>
      <c r="E137"/>
      <c r="F137"/>
      <c r="G137"/>
      <c r="H137"/>
      <c r="I137"/>
      <c r="J137"/>
      <c r="K137" s="87"/>
      <c r="L137"/>
      <c r="M137"/>
      <c r="N137"/>
      <c r="O137"/>
      <c r="P137"/>
      <c r="Q137"/>
      <c r="R137"/>
    </row>
    <row r="138" spans="1:18" s="10" customFormat="1" ht="12.75">
      <c r="A138"/>
      <c r="B138" s="81"/>
      <c r="C138" s="53"/>
      <c r="D138"/>
      <c r="E138"/>
      <c r="F138"/>
      <c r="G138"/>
      <c r="H138"/>
      <c r="I138"/>
      <c r="J138"/>
      <c r="K138" s="87"/>
      <c r="L138"/>
      <c r="M138"/>
      <c r="N138"/>
      <c r="O138"/>
      <c r="P138"/>
      <c r="Q138"/>
      <c r="R138"/>
    </row>
    <row r="139" spans="1:18" s="10" customFormat="1" ht="12.75">
      <c r="A139"/>
      <c r="B139" s="81"/>
      <c r="C139" s="53"/>
      <c r="D139"/>
      <c r="E139"/>
      <c r="F139"/>
      <c r="G139"/>
      <c r="H139"/>
      <c r="I139"/>
      <c r="J139"/>
      <c r="K139" s="87"/>
      <c r="L139"/>
      <c r="M139"/>
      <c r="N139"/>
      <c r="O139"/>
      <c r="P139"/>
      <c r="Q139"/>
      <c r="R139"/>
    </row>
    <row r="140" spans="1:18" s="10" customFormat="1" ht="74.25" customHeight="1">
      <c r="A140"/>
      <c r="B140" s="81"/>
      <c r="C140" s="53"/>
      <c r="D140"/>
      <c r="E140"/>
      <c r="F140"/>
      <c r="G140"/>
      <c r="H140"/>
      <c r="I140"/>
      <c r="J140"/>
      <c r="K140" s="87"/>
      <c r="L140"/>
      <c r="M140"/>
      <c r="N140"/>
      <c r="O140"/>
      <c r="P140"/>
      <c r="Q140"/>
      <c r="R140"/>
    </row>
    <row r="141" spans="1:18" s="11" customFormat="1" ht="12.75">
      <c r="A141"/>
      <c r="B141" s="81"/>
      <c r="C141" s="53"/>
      <c r="D141"/>
      <c r="E141"/>
      <c r="F141"/>
      <c r="G141"/>
      <c r="H141"/>
      <c r="I141"/>
      <c r="J141"/>
      <c r="K141" s="87"/>
      <c r="L141"/>
      <c r="M141"/>
      <c r="N141"/>
      <c r="O141"/>
      <c r="P141"/>
      <c r="Q141"/>
      <c r="R141"/>
    </row>
    <row r="142" spans="1:18" s="10" customFormat="1" ht="12.75">
      <c r="A142"/>
      <c r="B142" s="81"/>
      <c r="C142" s="53"/>
      <c r="D142"/>
      <c r="E142"/>
      <c r="F142"/>
      <c r="G142"/>
      <c r="H142"/>
      <c r="I142"/>
      <c r="J142"/>
      <c r="K142" s="87"/>
      <c r="L142"/>
      <c r="M142"/>
      <c r="N142"/>
      <c r="O142"/>
      <c r="P142"/>
      <c r="Q142"/>
      <c r="R142"/>
    </row>
    <row r="143" spans="1:18" s="31" customFormat="1" ht="12.75">
      <c r="A143"/>
      <c r="B143" s="81"/>
      <c r="C143" s="53"/>
      <c r="D143"/>
      <c r="E143"/>
      <c r="F143"/>
      <c r="G143"/>
      <c r="H143"/>
      <c r="I143"/>
      <c r="J143"/>
      <c r="K143" s="87"/>
      <c r="L143"/>
      <c r="M143"/>
      <c r="N143"/>
      <c r="O143"/>
      <c r="P143"/>
      <c r="Q143"/>
      <c r="R143"/>
    </row>
    <row r="144" spans="1:18" s="11" customFormat="1" ht="12.75">
      <c r="A144"/>
      <c r="B144" s="81"/>
      <c r="C144" s="53"/>
      <c r="D144"/>
      <c r="E144"/>
      <c r="F144"/>
      <c r="G144"/>
      <c r="H144"/>
      <c r="I144"/>
      <c r="J144"/>
      <c r="K144" s="87"/>
      <c r="L144"/>
      <c r="M144"/>
      <c r="N144"/>
      <c r="O144"/>
      <c r="P144"/>
      <c r="Q144"/>
      <c r="R144"/>
    </row>
    <row r="145" spans="11:18" ht="12.75">
      <c r="K145" s="87"/>
      <c r="L145"/>
      <c r="M145"/>
      <c r="N145"/>
      <c r="O145"/>
      <c r="P145"/>
      <c r="Q145"/>
      <c r="R145"/>
    </row>
  </sheetData>
  <sheetProtection/>
  <mergeCells count="31">
    <mergeCell ref="A13:B13"/>
    <mergeCell ref="A14:B14"/>
    <mergeCell ref="A36:B36"/>
    <mergeCell ref="J6:J11"/>
    <mergeCell ref="A6:B11"/>
    <mergeCell ref="A12:B12"/>
    <mergeCell ref="E8:E11"/>
    <mergeCell ref="D8:D11"/>
    <mergeCell ref="F8:F11"/>
    <mergeCell ref="G8:G11"/>
    <mergeCell ref="H8:H11"/>
    <mergeCell ref="I8:I11"/>
    <mergeCell ref="K6:O6"/>
    <mergeCell ref="P6:R6"/>
    <mergeCell ref="A2:R2"/>
    <mergeCell ref="D7:I7"/>
    <mergeCell ref="C6:I6"/>
    <mergeCell ref="L7:O7"/>
    <mergeCell ref="Q7:R7"/>
    <mergeCell ref="C7:C11"/>
    <mergeCell ref="Q8:Q11"/>
    <mergeCell ref="R8:R11"/>
    <mergeCell ref="A3:R3"/>
    <mergeCell ref="A4:R4"/>
    <mergeCell ref="N9:N11"/>
    <mergeCell ref="O9:O11"/>
    <mergeCell ref="K7:K11"/>
    <mergeCell ref="P7:P11"/>
    <mergeCell ref="L8:L11"/>
    <mergeCell ref="M8:M11"/>
    <mergeCell ref="N8:O8"/>
  </mergeCells>
  <printOptions/>
  <pageMargins left="0.75" right="0.25" top="0.5" bottom="0.5" header="0" footer="0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88"/>
  <sheetViews>
    <sheetView view="pageLayout" workbookViewId="0" topLeftCell="A1">
      <pane ySplit="3825" topLeftCell="A7" activePane="topLeft" state="split"/>
      <selection pane="topLeft" activeCell="K4" sqref="K1:R16384"/>
      <selection pane="bottomLeft" activeCell="C10" sqref="C10:D10"/>
    </sheetView>
  </sheetViews>
  <sheetFormatPr defaultColWidth="9.140625" defaultRowHeight="12.75"/>
  <cols>
    <col min="1" max="1" width="4.140625" style="43" customWidth="1"/>
    <col min="2" max="2" width="28.8515625" style="43" customWidth="1"/>
    <col min="3" max="3" width="12.8515625" style="131" bestFit="1" customWidth="1"/>
    <col min="4" max="4" width="10.140625" style="131" customWidth="1"/>
    <col min="5" max="5" width="11.421875" style="131" customWidth="1"/>
    <col min="6" max="6" width="11.57421875" style="131" customWidth="1"/>
    <col min="7" max="7" width="12.7109375" style="131" customWidth="1"/>
    <col min="8" max="8" width="12.00390625" style="131" customWidth="1"/>
    <col min="9" max="9" width="11.57421875" style="131" bestFit="1" customWidth="1"/>
    <col min="10" max="10" width="13.57421875" style="131" customWidth="1"/>
    <col min="11" max="16384" width="9.140625" style="43" customWidth="1"/>
  </cols>
  <sheetData>
    <row r="1" spans="1:10" ht="18.75">
      <c r="A1" s="331" t="s">
        <v>7</v>
      </c>
      <c r="B1" s="331"/>
      <c r="C1" s="113"/>
      <c r="D1" s="113"/>
      <c r="E1" s="113"/>
      <c r="F1" s="113"/>
      <c r="G1" s="113"/>
      <c r="H1" s="113"/>
      <c r="I1" s="113"/>
      <c r="J1" s="113"/>
    </row>
    <row r="2" spans="1:10" ht="18.75" customHeight="1">
      <c r="A2" s="347" t="s">
        <v>115</v>
      </c>
      <c r="B2" s="347"/>
      <c r="C2" s="347"/>
      <c r="D2" s="347"/>
      <c r="E2" s="347"/>
      <c r="F2" s="347"/>
      <c r="G2" s="347"/>
      <c r="H2" s="347"/>
      <c r="I2" s="347"/>
      <c r="J2" s="347"/>
    </row>
    <row r="3" spans="1:10" ht="16.5">
      <c r="A3" s="417" t="s">
        <v>150</v>
      </c>
      <c r="B3" s="417"/>
      <c r="C3" s="417"/>
      <c r="D3" s="417"/>
      <c r="E3" s="417"/>
      <c r="F3" s="417"/>
      <c r="G3" s="417"/>
      <c r="H3" s="417"/>
      <c r="I3" s="417"/>
      <c r="J3" s="417"/>
    </row>
    <row r="4" spans="1:10" ht="18.75">
      <c r="A4" s="326" t="s">
        <v>282</v>
      </c>
      <c r="B4" s="382"/>
      <c r="C4" s="382"/>
      <c r="D4" s="382"/>
      <c r="E4" s="382"/>
      <c r="F4" s="382"/>
      <c r="G4" s="382"/>
      <c r="H4" s="382"/>
      <c r="I4" s="382"/>
      <c r="J4" s="382"/>
    </row>
    <row r="5" spans="1:10" ht="12.75">
      <c r="A5" s="134"/>
      <c r="B5" s="134"/>
      <c r="C5" s="267"/>
      <c r="D5" s="267"/>
      <c r="E5" s="267"/>
      <c r="F5" s="267"/>
      <c r="G5" s="267"/>
      <c r="H5" s="267"/>
      <c r="I5" s="267"/>
      <c r="J5" s="267"/>
    </row>
    <row r="6" spans="1:10" ht="52.5" customHeight="1">
      <c r="A6" s="298"/>
      <c r="B6" s="299"/>
      <c r="C6" s="367" t="s">
        <v>278</v>
      </c>
      <c r="D6" s="367"/>
      <c r="E6" s="367" t="s">
        <v>167</v>
      </c>
      <c r="F6" s="367"/>
      <c r="G6" s="367" t="s">
        <v>168</v>
      </c>
      <c r="H6" s="367"/>
      <c r="I6" s="422" t="s">
        <v>90</v>
      </c>
      <c r="J6" s="423"/>
    </row>
    <row r="7" spans="1:10" ht="25.5">
      <c r="A7" s="302"/>
      <c r="B7" s="303"/>
      <c r="C7" s="161" t="s">
        <v>32</v>
      </c>
      <c r="D7" s="161" t="s">
        <v>33</v>
      </c>
      <c r="E7" s="161" t="s">
        <v>32</v>
      </c>
      <c r="F7" s="161" t="s">
        <v>33</v>
      </c>
      <c r="G7" s="161" t="s">
        <v>32</v>
      </c>
      <c r="H7" s="161" t="s">
        <v>33</v>
      </c>
      <c r="I7" s="161" t="s">
        <v>32</v>
      </c>
      <c r="J7" s="161" t="s">
        <v>33</v>
      </c>
    </row>
    <row r="8" spans="1:10" ht="12.75">
      <c r="A8" s="304" t="s">
        <v>40</v>
      </c>
      <c r="B8" s="305"/>
      <c r="C8" s="123">
        <v>1</v>
      </c>
      <c r="D8" s="123">
        <v>2</v>
      </c>
      <c r="E8" s="123">
        <v>3</v>
      </c>
      <c r="F8" s="123">
        <v>4</v>
      </c>
      <c r="G8" s="123">
        <v>5</v>
      </c>
      <c r="H8" s="123">
        <v>6</v>
      </c>
      <c r="I8" s="123">
        <v>7</v>
      </c>
      <c r="J8" s="123">
        <v>8</v>
      </c>
    </row>
    <row r="9" spans="1:10" ht="15" customHeight="1">
      <c r="A9" s="420" t="s">
        <v>54</v>
      </c>
      <c r="B9" s="421"/>
      <c r="C9" s="268">
        <f>C10+C14+C17</f>
        <v>151963</v>
      </c>
      <c r="D9" s="268">
        <f aca="true" t="shared" si="0" ref="D9:J9">D10+D14+D17</f>
        <v>151963</v>
      </c>
      <c r="E9" s="268">
        <f t="shared" si="0"/>
        <v>0</v>
      </c>
      <c r="F9" s="268">
        <f t="shared" si="0"/>
        <v>0</v>
      </c>
      <c r="G9" s="268">
        <f t="shared" si="0"/>
        <v>1675233</v>
      </c>
      <c r="H9" s="268">
        <f t="shared" si="0"/>
        <v>1660746</v>
      </c>
      <c r="I9" s="268">
        <f t="shared" si="0"/>
        <v>12860</v>
      </c>
      <c r="J9" s="268">
        <f t="shared" si="0"/>
        <v>12800</v>
      </c>
    </row>
    <row r="10" spans="1:10" ht="27" customHeight="1">
      <c r="A10" s="418" t="s">
        <v>91</v>
      </c>
      <c r="B10" s="419"/>
      <c r="C10" s="221">
        <f>SUM(C11:C13)</f>
        <v>151963</v>
      </c>
      <c r="D10" s="221">
        <f aca="true" t="shared" si="1" ref="D10:J10">SUM(D11:D13)</f>
        <v>151963</v>
      </c>
      <c r="E10" s="221">
        <f t="shared" si="1"/>
        <v>0</v>
      </c>
      <c r="F10" s="221">
        <f t="shared" si="1"/>
        <v>0</v>
      </c>
      <c r="G10" s="221">
        <f t="shared" si="1"/>
        <v>0</v>
      </c>
      <c r="H10" s="221">
        <f t="shared" si="1"/>
        <v>0</v>
      </c>
      <c r="I10" s="221">
        <f t="shared" si="1"/>
        <v>3571</v>
      </c>
      <c r="J10" s="221">
        <f t="shared" si="1"/>
        <v>3571</v>
      </c>
    </row>
    <row r="11" spans="1:10" ht="15.75">
      <c r="A11" s="147">
        <v>1</v>
      </c>
      <c r="B11" s="152" t="s">
        <v>256</v>
      </c>
      <c r="C11" s="103">
        <v>51074</v>
      </c>
      <c r="D11" s="103">
        <v>51074</v>
      </c>
      <c r="E11" s="268" t="s">
        <v>93</v>
      </c>
      <c r="F11" s="268" t="s">
        <v>93</v>
      </c>
      <c r="G11" s="268" t="s">
        <v>93</v>
      </c>
      <c r="H11" s="268" t="s">
        <v>93</v>
      </c>
      <c r="I11" s="103">
        <v>1100</v>
      </c>
      <c r="J11" s="103">
        <v>1100</v>
      </c>
    </row>
    <row r="12" spans="1:10" ht="15.75">
      <c r="A12" s="147">
        <v>2</v>
      </c>
      <c r="B12" s="152" t="s">
        <v>257</v>
      </c>
      <c r="C12" s="103">
        <v>52053</v>
      </c>
      <c r="D12" s="103">
        <v>52053</v>
      </c>
      <c r="E12" s="268" t="s">
        <v>93</v>
      </c>
      <c r="F12" s="268" t="s">
        <v>93</v>
      </c>
      <c r="G12" s="268" t="s">
        <v>93</v>
      </c>
      <c r="H12" s="268" t="s">
        <v>93</v>
      </c>
      <c r="I12" s="103">
        <v>555</v>
      </c>
      <c r="J12" s="103">
        <v>555</v>
      </c>
    </row>
    <row r="13" spans="1:10" ht="15.75">
      <c r="A13" s="147">
        <v>3</v>
      </c>
      <c r="B13" s="152" t="s">
        <v>258</v>
      </c>
      <c r="C13" s="103">
        <v>48836</v>
      </c>
      <c r="D13" s="103">
        <v>48836</v>
      </c>
      <c r="E13" s="268" t="s">
        <v>93</v>
      </c>
      <c r="F13" s="268" t="s">
        <v>93</v>
      </c>
      <c r="G13" s="268" t="s">
        <v>93</v>
      </c>
      <c r="H13" s="268" t="s">
        <v>93</v>
      </c>
      <c r="I13" s="103">
        <v>1916</v>
      </c>
      <c r="J13" s="103">
        <v>1916</v>
      </c>
    </row>
    <row r="14" spans="1:10" ht="15.75">
      <c r="A14" s="418" t="s">
        <v>92</v>
      </c>
      <c r="B14" s="419"/>
      <c r="C14" s="221"/>
      <c r="D14" s="221"/>
      <c r="E14" s="221"/>
      <c r="F14" s="221"/>
      <c r="G14" s="221"/>
      <c r="H14" s="221"/>
      <c r="I14" s="221"/>
      <c r="J14" s="221"/>
    </row>
    <row r="15" spans="1:10" ht="15.75">
      <c r="A15" s="150">
        <v>1</v>
      </c>
      <c r="B15" s="151" t="s">
        <v>127</v>
      </c>
      <c r="C15" s="220"/>
      <c r="D15" s="220"/>
      <c r="E15" s="103"/>
      <c r="F15" s="103"/>
      <c r="G15" s="220"/>
      <c r="H15" s="220"/>
      <c r="I15" s="103"/>
      <c r="J15" s="103"/>
    </row>
    <row r="16" spans="1:10" ht="15.75">
      <c r="A16" s="150">
        <v>2</v>
      </c>
      <c r="B16" s="151" t="s">
        <v>128</v>
      </c>
      <c r="C16" s="220"/>
      <c r="D16" s="220"/>
      <c r="E16" s="103"/>
      <c r="F16" s="103"/>
      <c r="G16" s="220"/>
      <c r="H16" s="220"/>
      <c r="I16" s="103"/>
      <c r="J16" s="103"/>
    </row>
    <row r="17" spans="1:10" ht="15.75">
      <c r="A17" s="148" t="s">
        <v>94</v>
      </c>
      <c r="B17" s="149"/>
      <c r="C17" s="221">
        <f aca="true" t="shared" si="2" ref="C17:J17">SUM(C18:C80)</f>
        <v>0</v>
      </c>
      <c r="D17" s="221">
        <f t="shared" si="2"/>
        <v>0</v>
      </c>
      <c r="E17" s="221">
        <f t="shared" si="2"/>
        <v>0</v>
      </c>
      <c r="F17" s="221">
        <f t="shared" si="2"/>
        <v>0</v>
      </c>
      <c r="G17" s="221">
        <f t="shared" si="2"/>
        <v>1675233</v>
      </c>
      <c r="H17" s="221">
        <f t="shared" si="2"/>
        <v>1660746</v>
      </c>
      <c r="I17" s="221">
        <f t="shared" si="2"/>
        <v>9289</v>
      </c>
      <c r="J17" s="221">
        <f t="shared" si="2"/>
        <v>9229</v>
      </c>
    </row>
    <row r="18" spans="1:10" ht="15.75">
      <c r="A18" s="145">
        <v>1</v>
      </c>
      <c r="B18" s="145" t="s">
        <v>169</v>
      </c>
      <c r="C18" s="268" t="s">
        <v>93</v>
      </c>
      <c r="D18" s="268" t="s">
        <v>93</v>
      </c>
      <c r="E18" s="268" t="s">
        <v>93</v>
      </c>
      <c r="F18" s="268" t="s">
        <v>93</v>
      </c>
      <c r="G18" s="155">
        <v>47501</v>
      </c>
      <c r="H18" s="155">
        <v>47501</v>
      </c>
      <c r="I18" s="155">
        <v>141</v>
      </c>
      <c r="J18" s="155">
        <v>141</v>
      </c>
    </row>
    <row r="19" spans="1:10" ht="15.75">
      <c r="A19" s="145">
        <v>2</v>
      </c>
      <c r="B19" s="145" t="s">
        <v>254</v>
      </c>
      <c r="C19" s="268" t="s">
        <v>93</v>
      </c>
      <c r="D19" s="268" t="s">
        <v>93</v>
      </c>
      <c r="E19" s="268" t="s">
        <v>93</v>
      </c>
      <c r="F19" s="268" t="s">
        <v>93</v>
      </c>
      <c r="G19" s="155">
        <v>40521</v>
      </c>
      <c r="H19" s="155">
        <v>50521</v>
      </c>
      <c r="I19" s="155">
        <v>58</v>
      </c>
      <c r="J19" s="155">
        <v>58</v>
      </c>
    </row>
    <row r="20" spans="1:10" ht="15.75">
      <c r="A20" s="145">
        <v>3</v>
      </c>
      <c r="B20" s="145" t="s">
        <v>170</v>
      </c>
      <c r="C20" s="268" t="s">
        <v>93</v>
      </c>
      <c r="D20" s="268" t="s">
        <v>93</v>
      </c>
      <c r="E20" s="268" t="s">
        <v>93</v>
      </c>
      <c r="F20" s="268" t="s">
        <v>93</v>
      </c>
      <c r="G20" s="155">
        <v>24715</v>
      </c>
      <c r="H20" s="155">
        <v>24715</v>
      </c>
      <c r="I20" s="155">
        <v>0</v>
      </c>
      <c r="J20" s="155">
        <v>0</v>
      </c>
    </row>
    <row r="21" spans="1:10" ht="15.75">
      <c r="A21" s="145">
        <v>4</v>
      </c>
      <c r="B21" s="145" t="s">
        <v>171</v>
      </c>
      <c r="C21" s="268" t="s">
        <v>93</v>
      </c>
      <c r="D21" s="268" t="s">
        <v>93</v>
      </c>
      <c r="E21" s="268" t="s">
        <v>93</v>
      </c>
      <c r="F21" s="268" t="s">
        <v>93</v>
      </c>
      <c r="G21" s="155">
        <v>0</v>
      </c>
      <c r="H21" s="155">
        <v>0</v>
      </c>
      <c r="I21" s="155">
        <v>0</v>
      </c>
      <c r="J21" s="155">
        <v>0</v>
      </c>
    </row>
    <row r="22" spans="1:10" ht="15.75">
      <c r="A22" s="145">
        <v>5</v>
      </c>
      <c r="B22" s="145" t="s">
        <v>172</v>
      </c>
      <c r="C22" s="268" t="s">
        <v>93</v>
      </c>
      <c r="D22" s="268" t="s">
        <v>93</v>
      </c>
      <c r="E22" s="268" t="s">
        <v>93</v>
      </c>
      <c r="F22" s="268" t="s">
        <v>93</v>
      </c>
      <c r="G22" s="155">
        <v>228</v>
      </c>
      <c r="H22" s="155">
        <v>228</v>
      </c>
      <c r="I22" s="155"/>
      <c r="J22" s="155"/>
    </row>
    <row r="23" spans="1:10" ht="15.75">
      <c r="A23" s="145">
        <v>6</v>
      </c>
      <c r="B23" s="145" t="s">
        <v>173</v>
      </c>
      <c r="C23" s="268" t="s">
        <v>93</v>
      </c>
      <c r="D23" s="268" t="s">
        <v>93</v>
      </c>
      <c r="E23" s="268" t="s">
        <v>93</v>
      </c>
      <c r="F23" s="268" t="s">
        <v>93</v>
      </c>
      <c r="G23" s="155"/>
      <c r="H23" s="155"/>
      <c r="I23" s="155"/>
      <c r="J23" s="155"/>
    </row>
    <row r="24" spans="1:10" ht="15.75">
      <c r="A24" s="145">
        <v>7</v>
      </c>
      <c r="B24" s="145" t="s">
        <v>174</v>
      </c>
      <c r="C24" s="268" t="s">
        <v>93</v>
      </c>
      <c r="D24" s="268" t="s">
        <v>93</v>
      </c>
      <c r="E24" s="268" t="s">
        <v>93</v>
      </c>
      <c r="F24" s="268" t="s">
        <v>93</v>
      </c>
      <c r="G24" s="155">
        <v>49449</v>
      </c>
      <c r="H24" s="155">
        <v>49447</v>
      </c>
      <c r="I24" s="155">
        <v>27</v>
      </c>
      <c r="J24" s="155">
        <v>27</v>
      </c>
    </row>
    <row r="25" spans="1:10" ht="15.75">
      <c r="A25" s="145">
        <v>8</v>
      </c>
      <c r="B25" s="145" t="s">
        <v>175</v>
      </c>
      <c r="C25" s="268" t="s">
        <v>93</v>
      </c>
      <c r="D25" s="268" t="s">
        <v>93</v>
      </c>
      <c r="E25" s="268" t="s">
        <v>93</v>
      </c>
      <c r="F25" s="268" t="s">
        <v>93</v>
      </c>
      <c r="G25" s="155">
        <v>28619</v>
      </c>
      <c r="H25" s="155">
        <v>28619</v>
      </c>
      <c r="I25" s="155">
        <v>5</v>
      </c>
      <c r="J25" s="155">
        <v>5</v>
      </c>
    </row>
    <row r="26" spans="1:10" ht="15.75">
      <c r="A26" s="145">
        <v>9</v>
      </c>
      <c r="B26" s="145" t="s">
        <v>176</v>
      </c>
      <c r="C26" s="268" t="s">
        <v>93</v>
      </c>
      <c r="D26" s="268" t="s">
        <v>93</v>
      </c>
      <c r="E26" s="268" t="s">
        <v>93</v>
      </c>
      <c r="F26" s="268" t="s">
        <v>93</v>
      </c>
      <c r="G26" s="155">
        <v>20263</v>
      </c>
      <c r="H26" s="155">
        <v>20263</v>
      </c>
      <c r="I26" s="155">
        <v>1429</v>
      </c>
      <c r="J26" s="155">
        <v>1429</v>
      </c>
    </row>
    <row r="27" spans="1:10" ht="15.75">
      <c r="A27" s="145">
        <v>10</v>
      </c>
      <c r="B27" s="145" t="s">
        <v>177</v>
      </c>
      <c r="C27" s="268" t="s">
        <v>93</v>
      </c>
      <c r="D27" s="268" t="s">
        <v>93</v>
      </c>
      <c r="E27" s="268" t="s">
        <v>93</v>
      </c>
      <c r="F27" s="268" t="s">
        <v>93</v>
      </c>
      <c r="G27" s="155">
        <v>22647</v>
      </c>
      <c r="H27" s="155">
        <v>22647</v>
      </c>
      <c r="I27" s="155">
        <v>7</v>
      </c>
      <c r="J27" s="155">
        <v>7</v>
      </c>
    </row>
    <row r="28" spans="1:10" ht="15.75">
      <c r="A28" s="145">
        <v>11</v>
      </c>
      <c r="B28" s="145" t="s">
        <v>178</v>
      </c>
      <c r="C28" s="268" t="s">
        <v>93</v>
      </c>
      <c r="D28" s="268" t="s">
        <v>93</v>
      </c>
      <c r="E28" s="268" t="s">
        <v>93</v>
      </c>
      <c r="F28" s="268" t="s">
        <v>93</v>
      </c>
      <c r="G28" s="155">
        <v>24184</v>
      </c>
      <c r="H28" s="155">
        <v>24184</v>
      </c>
      <c r="I28" s="155">
        <v>97</v>
      </c>
      <c r="J28" s="155">
        <v>97</v>
      </c>
    </row>
    <row r="29" spans="1:10" ht="15.75">
      <c r="A29" s="145">
        <v>12</v>
      </c>
      <c r="B29" s="145" t="s">
        <v>179</v>
      </c>
      <c r="C29" s="268" t="s">
        <v>93</v>
      </c>
      <c r="D29" s="268" t="s">
        <v>93</v>
      </c>
      <c r="E29" s="268" t="s">
        <v>93</v>
      </c>
      <c r="F29" s="268" t="s">
        <v>93</v>
      </c>
      <c r="G29" s="155">
        <v>16879</v>
      </c>
      <c r="H29" s="155">
        <v>16879</v>
      </c>
      <c r="I29" s="155">
        <v>340</v>
      </c>
      <c r="J29" s="155">
        <v>340</v>
      </c>
    </row>
    <row r="30" spans="1:10" ht="15.75">
      <c r="A30" s="145">
        <v>13</v>
      </c>
      <c r="B30" s="145" t="s">
        <v>180</v>
      </c>
      <c r="C30" s="268" t="s">
        <v>93</v>
      </c>
      <c r="D30" s="268" t="s">
        <v>93</v>
      </c>
      <c r="E30" s="268" t="s">
        <v>93</v>
      </c>
      <c r="F30" s="268" t="s">
        <v>93</v>
      </c>
      <c r="G30" s="155">
        <v>26189</v>
      </c>
      <c r="H30" s="155">
        <v>26128</v>
      </c>
      <c r="I30" s="155">
        <v>37</v>
      </c>
      <c r="J30" s="155">
        <v>12</v>
      </c>
    </row>
    <row r="31" spans="1:10" ht="15.75">
      <c r="A31" s="145">
        <v>14</v>
      </c>
      <c r="B31" s="145" t="s">
        <v>181</v>
      </c>
      <c r="C31" s="268" t="s">
        <v>93</v>
      </c>
      <c r="D31" s="268" t="s">
        <v>93</v>
      </c>
      <c r="E31" s="268" t="s">
        <v>93</v>
      </c>
      <c r="F31" s="268" t="s">
        <v>93</v>
      </c>
      <c r="G31" s="155">
        <v>2610</v>
      </c>
      <c r="H31" s="155">
        <v>2610</v>
      </c>
      <c r="I31" s="155">
        <v>0</v>
      </c>
      <c r="J31" s="155">
        <v>0</v>
      </c>
    </row>
    <row r="32" spans="1:10" ht="15.75">
      <c r="A32" s="145">
        <v>15</v>
      </c>
      <c r="B32" s="145" t="s">
        <v>182</v>
      </c>
      <c r="C32" s="268" t="s">
        <v>93</v>
      </c>
      <c r="D32" s="268" t="s">
        <v>93</v>
      </c>
      <c r="E32" s="268" t="s">
        <v>93</v>
      </c>
      <c r="F32" s="268" t="s">
        <v>93</v>
      </c>
      <c r="G32" s="155">
        <v>28548</v>
      </c>
      <c r="H32" s="155">
        <v>28548</v>
      </c>
      <c r="I32" s="155">
        <v>79</v>
      </c>
      <c r="J32" s="155">
        <v>79</v>
      </c>
    </row>
    <row r="33" spans="1:10" ht="15.75">
      <c r="A33" s="145">
        <v>16</v>
      </c>
      <c r="B33" s="145" t="s">
        <v>183</v>
      </c>
      <c r="C33" s="268" t="s">
        <v>93</v>
      </c>
      <c r="D33" s="268" t="s">
        <v>93</v>
      </c>
      <c r="E33" s="268" t="s">
        <v>93</v>
      </c>
      <c r="F33" s="268" t="s">
        <v>93</v>
      </c>
      <c r="G33" s="155">
        <v>55918</v>
      </c>
      <c r="H33" s="155">
        <v>55918</v>
      </c>
      <c r="I33" s="155">
        <v>151</v>
      </c>
      <c r="J33" s="155">
        <v>151</v>
      </c>
    </row>
    <row r="34" spans="1:10" ht="15.75">
      <c r="A34" s="145">
        <v>17</v>
      </c>
      <c r="B34" s="145" t="s">
        <v>184</v>
      </c>
      <c r="C34" s="268" t="s">
        <v>93</v>
      </c>
      <c r="D34" s="268" t="s">
        <v>93</v>
      </c>
      <c r="E34" s="268" t="s">
        <v>93</v>
      </c>
      <c r="F34" s="268" t="s">
        <v>93</v>
      </c>
      <c r="G34" s="155">
        <v>19443</v>
      </c>
      <c r="H34" s="155">
        <v>18518</v>
      </c>
      <c r="I34" s="155">
        <v>41</v>
      </c>
      <c r="J34" s="155">
        <v>38</v>
      </c>
    </row>
    <row r="35" spans="1:10" ht="15.75">
      <c r="A35" s="145">
        <v>18</v>
      </c>
      <c r="B35" s="145" t="s">
        <v>185</v>
      </c>
      <c r="C35" s="268" t="s">
        <v>93</v>
      </c>
      <c r="D35" s="268" t="s">
        <v>93</v>
      </c>
      <c r="E35" s="268" t="s">
        <v>93</v>
      </c>
      <c r="F35" s="268" t="s">
        <v>93</v>
      </c>
      <c r="G35" s="155">
        <v>3441</v>
      </c>
      <c r="H35" s="155">
        <v>3441</v>
      </c>
      <c r="I35" s="155">
        <v>34</v>
      </c>
      <c r="J35" s="155">
        <v>34</v>
      </c>
    </row>
    <row r="36" spans="1:10" ht="15.75">
      <c r="A36" s="145">
        <v>19</v>
      </c>
      <c r="B36" s="146" t="s">
        <v>203</v>
      </c>
      <c r="C36" s="268" t="s">
        <v>93</v>
      </c>
      <c r="D36" s="268" t="s">
        <v>93</v>
      </c>
      <c r="E36" s="268" t="s">
        <v>93</v>
      </c>
      <c r="F36" s="268" t="s">
        <v>93</v>
      </c>
      <c r="G36" s="155"/>
      <c r="H36" s="155"/>
      <c r="I36" s="155"/>
      <c r="J36" s="155"/>
    </row>
    <row r="37" spans="1:10" ht="15.75">
      <c r="A37" s="145">
        <v>20</v>
      </c>
      <c r="B37" s="146" t="s">
        <v>204</v>
      </c>
      <c r="C37" s="268" t="s">
        <v>93</v>
      </c>
      <c r="D37" s="268" t="s">
        <v>93</v>
      </c>
      <c r="E37" s="268" t="s">
        <v>93</v>
      </c>
      <c r="F37" s="268" t="s">
        <v>93</v>
      </c>
      <c r="G37" s="155">
        <v>398219</v>
      </c>
      <c r="H37" s="155">
        <v>398219</v>
      </c>
      <c r="I37" s="155">
        <v>44</v>
      </c>
      <c r="J37" s="155">
        <v>44</v>
      </c>
    </row>
    <row r="38" spans="1:10" ht="15.75">
      <c r="A38" s="145">
        <v>21</v>
      </c>
      <c r="B38" s="146" t="s">
        <v>205</v>
      </c>
      <c r="C38" s="268" t="s">
        <v>93</v>
      </c>
      <c r="D38" s="268" t="s">
        <v>93</v>
      </c>
      <c r="E38" s="268" t="s">
        <v>93</v>
      </c>
      <c r="F38" s="268" t="s">
        <v>93</v>
      </c>
      <c r="G38" s="155">
        <v>45258</v>
      </c>
      <c r="H38" s="155">
        <v>45258</v>
      </c>
      <c r="I38" s="155">
        <v>113</v>
      </c>
      <c r="J38" s="155">
        <v>113</v>
      </c>
    </row>
    <row r="39" spans="1:10" ht="15.75">
      <c r="A39" s="145">
        <v>22</v>
      </c>
      <c r="B39" s="146" t="s">
        <v>206</v>
      </c>
      <c r="C39" s="268" t="s">
        <v>93</v>
      </c>
      <c r="D39" s="268" t="s">
        <v>93</v>
      </c>
      <c r="E39" s="268" t="s">
        <v>93</v>
      </c>
      <c r="F39" s="268" t="s">
        <v>93</v>
      </c>
      <c r="G39" s="155">
        <v>1471</v>
      </c>
      <c r="H39" s="155">
        <v>1471</v>
      </c>
      <c r="I39" s="155">
        <v>0</v>
      </c>
      <c r="J39" s="155">
        <v>0</v>
      </c>
    </row>
    <row r="40" spans="1:10" ht="15.75">
      <c r="A40" s="145">
        <v>23</v>
      </c>
      <c r="B40" s="146" t="s">
        <v>207</v>
      </c>
      <c r="C40" s="268" t="s">
        <v>93</v>
      </c>
      <c r="D40" s="268" t="s">
        <v>93</v>
      </c>
      <c r="E40" s="268" t="s">
        <v>93</v>
      </c>
      <c r="F40" s="268" t="s">
        <v>93</v>
      </c>
      <c r="G40" s="155">
        <v>6630</v>
      </c>
      <c r="H40" s="155">
        <v>6630</v>
      </c>
      <c r="I40" s="155">
        <v>0</v>
      </c>
      <c r="J40" s="155">
        <v>0</v>
      </c>
    </row>
    <row r="41" spans="1:10" ht="15.75">
      <c r="A41" s="145">
        <v>24</v>
      </c>
      <c r="B41" s="146" t="s">
        <v>208</v>
      </c>
      <c r="C41" s="268" t="s">
        <v>93</v>
      </c>
      <c r="D41" s="268" t="s">
        <v>93</v>
      </c>
      <c r="E41" s="268" t="s">
        <v>93</v>
      </c>
      <c r="F41" s="268" t="s">
        <v>93</v>
      </c>
      <c r="G41" s="155">
        <v>88000</v>
      </c>
      <c r="H41" s="155">
        <v>66000</v>
      </c>
      <c r="I41" s="155"/>
      <c r="J41" s="217" t="s">
        <v>299</v>
      </c>
    </row>
    <row r="42" spans="1:10" ht="15.75">
      <c r="A42" s="145">
        <v>25</v>
      </c>
      <c r="B42" s="146" t="s">
        <v>209</v>
      </c>
      <c r="C42" s="268" t="s">
        <v>93</v>
      </c>
      <c r="D42" s="268" t="s">
        <v>93</v>
      </c>
      <c r="E42" s="268" t="s">
        <v>93</v>
      </c>
      <c r="F42" s="268" t="s">
        <v>93</v>
      </c>
      <c r="G42" s="155">
        <v>7912</v>
      </c>
      <c r="H42" s="155">
        <v>7912</v>
      </c>
      <c r="I42" s="155">
        <v>0</v>
      </c>
      <c r="J42" s="155">
        <v>0</v>
      </c>
    </row>
    <row r="43" spans="1:10" ht="15.75">
      <c r="A43" s="145">
        <v>26</v>
      </c>
      <c r="B43" s="146" t="s">
        <v>210</v>
      </c>
      <c r="C43" s="268" t="s">
        <v>93</v>
      </c>
      <c r="D43" s="268" t="s">
        <v>93</v>
      </c>
      <c r="E43" s="268" t="s">
        <v>93</v>
      </c>
      <c r="F43" s="268" t="s">
        <v>93</v>
      </c>
      <c r="G43" s="155">
        <v>30744</v>
      </c>
      <c r="H43" s="155">
        <v>30744</v>
      </c>
      <c r="I43" s="155">
        <v>22</v>
      </c>
      <c r="J43" s="155">
        <v>22</v>
      </c>
    </row>
    <row r="44" spans="1:10" ht="15.75">
      <c r="A44" s="145">
        <v>27</v>
      </c>
      <c r="B44" s="146" t="s">
        <v>211</v>
      </c>
      <c r="C44" s="268" t="s">
        <v>93</v>
      </c>
      <c r="D44" s="268" t="s">
        <v>93</v>
      </c>
      <c r="E44" s="268" t="s">
        <v>93</v>
      </c>
      <c r="F44" s="268" t="s">
        <v>93</v>
      </c>
      <c r="G44" s="155">
        <v>23130</v>
      </c>
      <c r="H44" s="155">
        <v>23130</v>
      </c>
      <c r="I44" s="155">
        <v>5</v>
      </c>
      <c r="J44" s="155">
        <v>5</v>
      </c>
    </row>
    <row r="45" spans="1:10" ht="15.75">
      <c r="A45" s="145">
        <v>28</v>
      </c>
      <c r="B45" s="146" t="s">
        <v>212</v>
      </c>
      <c r="C45" s="268" t="s">
        <v>93</v>
      </c>
      <c r="D45" s="268" t="s">
        <v>93</v>
      </c>
      <c r="E45" s="268" t="s">
        <v>93</v>
      </c>
      <c r="F45" s="268" t="s">
        <v>93</v>
      </c>
      <c r="G45" s="155">
        <v>2338</v>
      </c>
      <c r="H45" s="155">
        <v>2338</v>
      </c>
      <c r="I45" s="155">
        <v>0</v>
      </c>
      <c r="J45" s="155">
        <v>0</v>
      </c>
    </row>
    <row r="46" spans="1:10" ht="15.75">
      <c r="A46" s="145">
        <v>29</v>
      </c>
      <c r="B46" s="146" t="s">
        <v>213</v>
      </c>
      <c r="C46" s="268" t="s">
        <v>93</v>
      </c>
      <c r="D46" s="268" t="s">
        <v>93</v>
      </c>
      <c r="E46" s="268" t="s">
        <v>93</v>
      </c>
      <c r="F46" s="268" t="s">
        <v>93</v>
      </c>
      <c r="G46" s="155">
        <v>7567</v>
      </c>
      <c r="H46" s="155">
        <v>7565</v>
      </c>
      <c r="I46" s="155">
        <v>0</v>
      </c>
      <c r="J46" s="155">
        <v>0</v>
      </c>
    </row>
    <row r="47" spans="1:10" ht="15.75">
      <c r="A47" s="145">
        <v>30</v>
      </c>
      <c r="B47" s="146" t="s">
        <v>214</v>
      </c>
      <c r="C47" s="268" t="s">
        <v>93</v>
      </c>
      <c r="D47" s="268" t="s">
        <v>93</v>
      </c>
      <c r="E47" s="268" t="s">
        <v>93</v>
      </c>
      <c r="F47" s="268" t="s">
        <v>93</v>
      </c>
      <c r="G47" s="155">
        <v>9887</v>
      </c>
      <c r="H47" s="155">
        <v>9887</v>
      </c>
      <c r="I47" s="155">
        <v>1</v>
      </c>
      <c r="J47" s="155">
        <v>1</v>
      </c>
    </row>
    <row r="48" spans="1:10" ht="15.75">
      <c r="A48" s="145">
        <v>31</v>
      </c>
      <c r="B48" s="146" t="s">
        <v>215</v>
      </c>
      <c r="C48" s="268" t="s">
        <v>93</v>
      </c>
      <c r="D48" s="268" t="s">
        <v>93</v>
      </c>
      <c r="E48" s="268" t="s">
        <v>93</v>
      </c>
      <c r="F48" s="268" t="s">
        <v>93</v>
      </c>
      <c r="G48" s="155">
        <v>10109</v>
      </c>
      <c r="H48" s="155">
        <v>10109</v>
      </c>
      <c r="I48" s="155">
        <v>5</v>
      </c>
      <c r="J48" s="155">
        <v>2</v>
      </c>
    </row>
    <row r="49" spans="1:10" ht="15.75">
      <c r="A49" s="145">
        <v>32</v>
      </c>
      <c r="B49" s="146" t="s">
        <v>216</v>
      </c>
      <c r="C49" s="268" t="s">
        <v>93</v>
      </c>
      <c r="D49" s="268" t="s">
        <v>93</v>
      </c>
      <c r="E49" s="268" t="s">
        <v>93</v>
      </c>
      <c r="F49" s="268" t="s">
        <v>93</v>
      </c>
      <c r="G49" s="155">
        <v>80875</v>
      </c>
      <c r="H49" s="155">
        <v>80874</v>
      </c>
      <c r="I49" s="155">
        <v>75</v>
      </c>
      <c r="J49" s="155">
        <v>75</v>
      </c>
    </row>
    <row r="50" spans="1:10" ht="15.75">
      <c r="A50" s="145">
        <v>33</v>
      </c>
      <c r="B50" s="146" t="s">
        <v>217</v>
      </c>
      <c r="C50" s="268" t="s">
        <v>93</v>
      </c>
      <c r="D50" s="268" t="s">
        <v>93</v>
      </c>
      <c r="E50" s="268" t="s">
        <v>93</v>
      </c>
      <c r="F50" s="268" t="s">
        <v>93</v>
      </c>
      <c r="G50" s="155">
        <v>4053</v>
      </c>
      <c r="H50" s="155">
        <v>4053</v>
      </c>
      <c r="I50" s="155">
        <v>0</v>
      </c>
      <c r="J50" s="155">
        <v>0</v>
      </c>
    </row>
    <row r="51" spans="1:10" ht="15.75">
      <c r="A51" s="145">
        <v>34</v>
      </c>
      <c r="B51" s="146" t="s">
        <v>218</v>
      </c>
      <c r="C51" s="268" t="s">
        <v>93</v>
      </c>
      <c r="D51" s="268" t="s">
        <v>93</v>
      </c>
      <c r="E51" s="268" t="s">
        <v>93</v>
      </c>
      <c r="F51" s="268" t="s">
        <v>93</v>
      </c>
      <c r="G51" s="155">
        <v>1542</v>
      </c>
      <c r="H51" s="155">
        <v>1542</v>
      </c>
      <c r="I51" s="155"/>
      <c r="J51" s="155"/>
    </row>
    <row r="52" spans="1:10" ht="15.75">
      <c r="A52" s="145">
        <v>35</v>
      </c>
      <c r="B52" s="146" t="s">
        <v>219</v>
      </c>
      <c r="C52" s="268" t="s">
        <v>93</v>
      </c>
      <c r="D52" s="268" t="s">
        <v>93</v>
      </c>
      <c r="E52" s="268" t="s">
        <v>93</v>
      </c>
      <c r="F52" s="268" t="s">
        <v>93</v>
      </c>
      <c r="G52" s="155">
        <v>38289</v>
      </c>
      <c r="H52" s="155">
        <v>38241</v>
      </c>
      <c r="I52" s="155">
        <v>145</v>
      </c>
      <c r="J52" s="155">
        <v>145</v>
      </c>
    </row>
    <row r="53" spans="1:10" ht="15.75">
      <c r="A53" s="145">
        <v>36</v>
      </c>
      <c r="B53" s="86" t="s">
        <v>220</v>
      </c>
      <c r="C53" s="268" t="s">
        <v>93</v>
      </c>
      <c r="D53" s="268" t="s">
        <v>93</v>
      </c>
      <c r="E53" s="268" t="s">
        <v>93</v>
      </c>
      <c r="F53" s="268" t="s">
        <v>93</v>
      </c>
      <c r="G53" s="155">
        <v>4743</v>
      </c>
      <c r="H53" s="155">
        <v>4743</v>
      </c>
      <c r="I53" s="155"/>
      <c r="J53" s="155"/>
    </row>
    <row r="54" spans="1:10" ht="15.75">
      <c r="A54" s="145">
        <v>37</v>
      </c>
      <c r="B54" s="86" t="s">
        <v>221</v>
      </c>
      <c r="C54" s="268" t="s">
        <v>93</v>
      </c>
      <c r="D54" s="268" t="s">
        <v>93</v>
      </c>
      <c r="E54" s="268" t="s">
        <v>93</v>
      </c>
      <c r="F54" s="268" t="s">
        <v>93</v>
      </c>
      <c r="G54" s="155">
        <v>6656</v>
      </c>
      <c r="H54" s="155">
        <v>6656</v>
      </c>
      <c r="I54" s="155">
        <v>1</v>
      </c>
      <c r="J54" s="155">
        <v>1</v>
      </c>
    </row>
    <row r="55" spans="1:10" ht="15.75">
      <c r="A55" s="145">
        <v>38</v>
      </c>
      <c r="B55" s="86" t="s">
        <v>222</v>
      </c>
      <c r="C55" s="268" t="s">
        <v>93</v>
      </c>
      <c r="D55" s="268" t="s">
        <v>93</v>
      </c>
      <c r="E55" s="268" t="s">
        <v>93</v>
      </c>
      <c r="F55" s="268" t="s">
        <v>93</v>
      </c>
      <c r="G55" s="155">
        <v>70733</v>
      </c>
      <c r="H55" s="155">
        <v>70733</v>
      </c>
      <c r="I55" s="155">
        <v>304</v>
      </c>
      <c r="J55" s="155">
        <v>304</v>
      </c>
    </row>
    <row r="56" spans="1:10" ht="15.75">
      <c r="A56" s="145">
        <v>39</v>
      </c>
      <c r="B56" s="86" t="s">
        <v>223</v>
      </c>
      <c r="C56" s="268" t="s">
        <v>93</v>
      </c>
      <c r="D56" s="268" t="s">
        <v>93</v>
      </c>
      <c r="E56" s="268" t="s">
        <v>93</v>
      </c>
      <c r="F56" s="268" t="s">
        <v>93</v>
      </c>
      <c r="G56" s="155">
        <v>10029</v>
      </c>
      <c r="H56" s="155">
        <v>10029</v>
      </c>
      <c r="I56" s="155">
        <v>1</v>
      </c>
      <c r="J56" s="155">
        <v>1</v>
      </c>
    </row>
    <row r="57" spans="1:10" ht="15.75">
      <c r="A57" s="145">
        <v>40</v>
      </c>
      <c r="B57" s="86" t="s">
        <v>224</v>
      </c>
      <c r="C57" s="268" t="s">
        <v>93</v>
      </c>
      <c r="D57" s="268" t="s">
        <v>93</v>
      </c>
      <c r="E57" s="268" t="s">
        <v>93</v>
      </c>
      <c r="F57" s="268" t="s">
        <v>93</v>
      </c>
      <c r="G57" s="155">
        <v>45632</v>
      </c>
      <c r="H57" s="155">
        <v>45086</v>
      </c>
      <c r="I57" s="155">
        <v>136</v>
      </c>
      <c r="J57" s="155">
        <v>107</v>
      </c>
    </row>
    <row r="58" spans="1:10" ht="15.75">
      <c r="A58" s="145">
        <v>41</v>
      </c>
      <c r="B58" s="86" t="s">
        <v>225</v>
      </c>
      <c r="C58" s="268" t="s">
        <v>93</v>
      </c>
      <c r="D58" s="268" t="s">
        <v>93</v>
      </c>
      <c r="E58" s="268" t="s">
        <v>93</v>
      </c>
      <c r="F58" s="268" t="s">
        <v>93</v>
      </c>
      <c r="G58" s="155">
        <v>3</v>
      </c>
      <c r="H58" s="155">
        <v>3</v>
      </c>
      <c r="I58" s="155">
        <v>0</v>
      </c>
      <c r="J58" s="155">
        <v>0</v>
      </c>
    </row>
    <row r="59" spans="1:10" ht="15.75">
      <c r="A59" s="145">
        <v>42</v>
      </c>
      <c r="B59" s="86" t="s">
        <v>226</v>
      </c>
      <c r="C59" s="268" t="s">
        <v>93</v>
      </c>
      <c r="D59" s="268" t="s">
        <v>93</v>
      </c>
      <c r="E59" s="268" t="s">
        <v>93</v>
      </c>
      <c r="F59" s="268" t="s">
        <v>93</v>
      </c>
      <c r="G59" s="155">
        <v>7838</v>
      </c>
      <c r="H59" s="155">
        <v>7838</v>
      </c>
      <c r="I59" s="155">
        <v>0</v>
      </c>
      <c r="J59" s="155">
        <v>0</v>
      </c>
    </row>
    <row r="60" spans="1:10" ht="15.75">
      <c r="A60" s="145">
        <v>43</v>
      </c>
      <c r="B60" s="86" t="s">
        <v>227</v>
      </c>
      <c r="C60" s="268" t="s">
        <v>93</v>
      </c>
      <c r="D60" s="268" t="s">
        <v>93</v>
      </c>
      <c r="E60" s="268" t="s">
        <v>93</v>
      </c>
      <c r="F60" s="268" t="s">
        <v>93</v>
      </c>
      <c r="G60" s="155">
        <v>10018</v>
      </c>
      <c r="H60" s="155">
        <v>10018</v>
      </c>
      <c r="I60" s="155">
        <v>0</v>
      </c>
      <c r="J60" s="155">
        <v>0</v>
      </c>
    </row>
    <row r="61" spans="1:10" ht="15.75">
      <c r="A61" s="145">
        <v>44</v>
      </c>
      <c r="B61" s="86" t="s">
        <v>228</v>
      </c>
      <c r="C61" s="268" t="s">
        <v>93</v>
      </c>
      <c r="D61" s="268" t="s">
        <v>93</v>
      </c>
      <c r="E61" s="268" t="s">
        <v>93</v>
      </c>
      <c r="F61" s="268" t="s">
        <v>93</v>
      </c>
      <c r="G61" s="155">
        <v>4376</v>
      </c>
      <c r="H61" s="155">
        <v>4376</v>
      </c>
      <c r="I61" s="155">
        <v>6</v>
      </c>
      <c r="J61" s="155">
        <v>6</v>
      </c>
    </row>
    <row r="62" spans="1:10" s="97" customFormat="1" ht="15.75">
      <c r="A62" s="145">
        <v>45</v>
      </c>
      <c r="B62" s="86" t="s">
        <v>234</v>
      </c>
      <c r="C62" s="268" t="s">
        <v>93</v>
      </c>
      <c r="D62" s="268" t="s">
        <v>93</v>
      </c>
      <c r="E62" s="268" t="s">
        <v>93</v>
      </c>
      <c r="F62" s="268" t="s">
        <v>93</v>
      </c>
      <c r="G62" s="155">
        <v>18640</v>
      </c>
      <c r="H62" s="155">
        <v>18640</v>
      </c>
      <c r="I62" s="155">
        <v>6</v>
      </c>
      <c r="J62" s="155">
        <v>6</v>
      </c>
    </row>
    <row r="63" spans="1:10" s="97" customFormat="1" ht="15.75">
      <c r="A63" s="145">
        <v>46</v>
      </c>
      <c r="B63" s="86" t="s">
        <v>235</v>
      </c>
      <c r="C63" s="268" t="s">
        <v>93</v>
      </c>
      <c r="D63" s="268" t="s">
        <v>93</v>
      </c>
      <c r="E63" s="268" t="s">
        <v>93</v>
      </c>
      <c r="F63" s="268" t="s">
        <v>93</v>
      </c>
      <c r="G63" s="155">
        <v>134</v>
      </c>
      <c r="H63" s="155">
        <v>134</v>
      </c>
      <c r="I63" s="155">
        <v>4</v>
      </c>
      <c r="J63" s="155">
        <v>4</v>
      </c>
    </row>
    <row r="64" spans="1:10" s="97" customFormat="1" ht="15.75">
      <c r="A64" s="145">
        <v>47</v>
      </c>
      <c r="B64" s="86" t="s">
        <v>236</v>
      </c>
      <c r="C64" s="268" t="s">
        <v>93</v>
      </c>
      <c r="D64" s="268" t="s">
        <v>93</v>
      </c>
      <c r="E64" s="268" t="s">
        <v>93</v>
      </c>
      <c r="F64" s="268" t="s">
        <v>93</v>
      </c>
      <c r="G64" s="155">
        <v>8587</v>
      </c>
      <c r="H64" s="155">
        <v>8587</v>
      </c>
      <c r="I64" s="155">
        <v>0</v>
      </c>
      <c r="J64" s="155">
        <v>0</v>
      </c>
    </row>
    <row r="65" spans="1:10" s="97" customFormat="1" ht="15.75">
      <c r="A65" s="145">
        <v>48</v>
      </c>
      <c r="B65" s="86" t="s">
        <v>237</v>
      </c>
      <c r="C65" s="268" t="s">
        <v>93</v>
      </c>
      <c r="D65" s="268" t="s">
        <v>93</v>
      </c>
      <c r="E65" s="268" t="s">
        <v>93</v>
      </c>
      <c r="F65" s="268" t="s">
        <v>93</v>
      </c>
      <c r="G65" s="155">
        <v>19682</v>
      </c>
      <c r="H65" s="155">
        <v>19682</v>
      </c>
      <c r="I65" s="155">
        <v>863</v>
      </c>
      <c r="J65" s="155">
        <v>863</v>
      </c>
    </row>
    <row r="66" spans="1:10" s="97" customFormat="1" ht="15.75">
      <c r="A66" s="145">
        <v>49</v>
      </c>
      <c r="B66" s="86" t="s">
        <v>238</v>
      </c>
      <c r="C66" s="268" t="s">
        <v>93</v>
      </c>
      <c r="D66" s="268" t="s">
        <v>93</v>
      </c>
      <c r="E66" s="268" t="s">
        <v>93</v>
      </c>
      <c r="F66" s="268" t="s">
        <v>93</v>
      </c>
      <c r="G66" s="155">
        <v>15250</v>
      </c>
      <c r="H66" s="155">
        <v>15250</v>
      </c>
      <c r="I66" s="155">
        <v>18</v>
      </c>
      <c r="J66" s="155">
        <v>18</v>
      </c>
    </row>
    <row r="67" spans="1:10" s="97" customFormat="1" ht="15.75">
      <c r="A67" s="145">
        <v>50</v>
      </c>
      <c r="B67" s="86" t="s">
        <v>239</v>
      </c>
      <c r="C67" s="268" t="s">
        <v>93</v>
      </c>
      <c r="D67" s="268" t="s">
        <v>93</v>
      </c>
      <c r="E67" s="268" t="s">
        <v>93</v>
      </c>
      <c r="F67" s="268" t="s">
        <v>93</v>
      </c>
      <c r="G67" s="155">
        <v>15671</v>
      </c>
      <c r="H67" s="155">
        <v>15665</v>
      </c>
      <c r="I67" s="155">
        <v>6</v>
      </c>
      <c r="J67" s="155">
        <v>6</v>
      </c>
    </row>
    <row r="68" spans="1:10" s="97" customFormat="1" ht="15.75">
      <c r="A68" s="145">
        <v>51</v>
      </c>
      <c r="B68" s="86" t="s">
        <v>240</v>
      </c>
      <c r="C68" s="268" t="s">
        <v>93</v>
      </c>
      <c r="D68" s="268" t="s">
        <v>93</v>
      </c>
      <c r="E68" s="268" t="s">
        <v>93</v>
      </c>
      <c r="F68" s="268" t="s">
        <v>93</v>
      </c>
      <c r="G68" s="155">
        <v>6968</v>
      </c>
      <c r="H68" s="155">
        <v>6968</v>
      </c>
      <c r="I68" s="155">
        <v>0</v>
      </c>
      <c r="J68" s="155">
        <v>0</v>
      </c>
    </row>
    <row r="69" spans="1:10" s="97" customFormat="1" ht="15.75">
      <c r="A69" s="145">
        <v>52</v>
      </c>
      <c r="B69" s="86" t="s">
        <v>241</v>
      </c>
      <c r="C69" s="268" t="s">
        <v>93</v>
      </c>
      <c r="D69" s="268" t="s">
        <v>93</v>
      </c>
      <c r="E69" s="268" t="s">
        <v>93</v>
      </c>
      <c r="F69" s="268" t="s">
        <v>93</v>
      </c>
      <c r="G69" s="155">
        <v>50194</v>
      </c>
      <c r="H69" s="155">
        <v>50194</v>
      </c>
      <c r="I69" s="155">
        <v>8</v>
      </c>
      <c r="J69" s="155">
        <v>8</v>
      </c>
    </row>
    <row r="70" spans="1:10" s="97" customFormat="1" ht="15.75">
      <c r="A70" s="145">
        <v>53</v>
      </c>
      <c r="B70" s="86" t="s">
        <v>242</v>
      </c>
      <c r="C70" s="268" t="s">
        <v>93</v>
      </c>
      <c r="D70" s="268" t="s">
        <v>93</v>
      </c>
      <c r="E70" s="268" t="s">
        <v>93</v>
      </c>
      <c r="F70" s="268" t="s">
        <v>93</v>
      </c>
      <c r="G70" s="155">
        <v>154</v>
      </c>
      <c r="H70" s="155">
        <v>154</v>
      </c>
      <c r="I70" s="155">
        <v>0</v>
      </c>
      <c r="J70" s="155">
        <v>0</v>
      </c>
    </row>
    <row r="71" spans="1:10" s="97" customFormat="1" ht="15.75">
      <c r="A71" s="145">
        <v>54</v>
      </c>
      <c r="B71" s="86" t="s">
        <v>243</v>
      </c>
      <c r="C71" s="268" t="s">
        <v>93</v>
      </c>
      <c r="D71" s="268" t="s">
        <v>93</v>
      </c>
      <c r="E71" s="268" t="s">
        <v>93</v>
      </c>
      <c r="F71" s="268" t="s">
        <v>93</v>
      </c>
      <c r="G71" s="155">
        <v>0</v>
      </c>
      <c r="H71" s="155">
        <v>0</v>
      </c>
      <c r="I71" s="155">
        <v>0</v>
      </c>
      <c r="J71" s="155">
        <v>0</v>
      </c>
    </row>
    <row r="72" spans="1:10" s="97" customFormat="1" ht="15.75">
      <c r="A72" s="145">
        <v>55</v>
      </c>
      <c r="B72" s="86" t="s">
        <v>244</v>
      </c>
      <c r="C72" s="268" t="s">
        <v>93</v>
      </c>
      <c r="D72" s="268" t="s">
        <v>93</v>
      </c>
      <c r="E72" s="268" t="s">
        <v>93</v>
      </c>
      <c r="F72" s="268" t="s">
        <v>93</v>
      </c>
      <c r="G72" s="155">
        <v>20597</v>
      </c>
      <c r="H72" s="155">
        <v>20568</v>
      </c>
      <c r="I72" s="155">
        <v>33</v>
      </c>
      <c r="J72" s="155">
        <v>33</v>
      </c>
    </row>
    <row r="73" spans="1:10" s="97" customFormat="1" ht="15.75">
      <c r="A73" s="145">
        <v>56</v>
      </c>
      <c r="B73" s="86" t="s">
        <v>245</v>
      </c>
      <c r="C73" s="268" t="s">
        <v>93</v>
      </c>
      <c r="D73" s="268" t="s">
        <v>93</v>
      </c>
      <c r="E73" s="268" t="s">
        <v>93</v>
      </c>
      <c r="F73" s="268" t="s">
        <v>93</v>
      </c>
      <c r="G73" s="155">
        <v>9775</v>
      </c>
      <c r="H73" s="155">
        <v>9775</v>
      </c>
      <c r="I73" s="155">
        <v>47</v>
      </c>
      <c r="J73" s="155">
        <v>47</v>
      </c>
    </row>
    <row r="74" spans="1:10" s="97" customFormat="1" ht="15.75">
      <c r="A74" s="145">
        <v>57</v>
      </c>
      <c r="B74" s="86" t="s">
        <v>246</v>
      </c>
      <c r="C74" s="268" t="s">
        <v>93</v>
      </c>
      <c r="D74" s="268" t="s">
        <v>93</v>
      </c>
      <c r="E74" s="268" t="s">
        <v>93</v>
      </c>
      <c r="F74" s="268" t="s">
        <v>93</v>
      </c>
      <c r="G74" s="155">
        <v>37854</v>
      </c>
      <c r="H74" s="155">
        <v>37854</v>
      </c>
      <c r="I74" s="155">
        <v>115</v>
      </c>
      <c r="J74" s="155">
        <v>115</v>
      </c>
    </row>
    <row r="75" spans="1:10" s="97" customFormat="1" ht="15.75">
      <c r="A75" s="145">
        <v>58</v>
      </c>
      <c r="B75" s="86" t="s">
        <v>247</v>
      </c>
      <c r="C75" s="268" t="s">
        <v>93</v>
      </c>
      <c r="D75" s="268" t="s">
        <v>93</v>
      </c>
      <c r="E75" s="268" t="s">
        <v>93</v>
      </c>
      <c r="F75" s="268" t="s">
        <v>93</v>
      </c>
      <c r="G75" s="155">
        <v>107045</v>
      </c>
      <c r="H75" s="155">
        <v>106190</v>
      </c>
      <c r="I75" s="155">
        <v>4880</v>
      </c>
      <c r="J75" s="155">
        <v>4880</v>
      </c>
    </row>
    <row r="76" spans="1:10" s="97" customFormat="1" ht="15.75">
      <c r="A76" s="145">
        <v>59</v>
      </c>
      <c r="B76" s="86" t="s">
        <v>248</v>
      </c>
      <c r="C76" s="268" t="s">
        <v>93</v>
      </c>
      <c r="D76" s="268" t="s">
        <v>93</v>
      </c>
      <c r="E76" s="268" t="s">
        <v>93</v>
      </c>
      <c r="F76" s="268" t="s">
        <v>93</v>
      </c>
      <c r="G76" s="155">
        <v>44</v>
      </c>
      <c r="H76" s="155">
        <v>44</v>
      </c>
      <c r="I76" s="155">
        <v>0</v>
      </c>
      <c r="J76" s="155">
        <v>0</v>
      </c>
    </row>
    <row r="77" spans="1:10" s="97" customFormat="1" ht="15.75">
      <c r="A77" s="145">
        <v>60</v>
      </c>
      <c r="B77" s="86" t="s">
        <v>249</v>
      </c>
      <c r="C77" s="268" t="s">
        <v>93</v>
      </c>
      <c r="D77" s="268" t="s">
        <v>93</v>
      </c>
      <c r="E77" s="268" t="s">
        <v>93</v>
      </c>
      <c r="F77" s="268" t="s">
        <v>93</v>
      </c>
      <c r="G77" s="155">
        <v>6834</v>
      </c>
      <c r="H77" s="155">
        <v>6825</v>
      </c>
      <c r="I77" s="155">
        <v>0</v>
      </c>
      <c r="J77" s="155">
        <v>0</v>
      </c>
    </row>
    <row r="78" spans="1:10" s="97" customFormat="1" ht="15.75">
      <c r="A78" s="145">
        <v>61</v>
      </c>
      <c r="B78" s="86" t="s">
        <v>250</v>
      </c>
      <c r="C78" s="268" t="s">
        <v>93</v>
      </c>
      <c r="D78" s="268" t="s">
        <v>93</v>
      </c>
      <c r="E78" s="268" t="s">
        <v>93</v>
      </c>
      <c r="F78" s="268" t="s">
        <v>93</v>
      </c>
      <c r="G78" s="155">
        <v>0</v>
      </c>
      <c r="H78" s="155">
        <v>0</v>
      </c>
      <c r="I78" s="155">
        <v>0</v>
      </c>
      <c r="J78" s="155">
        <v>0</v>
      </c>
    </row>
    <row r="79" spans="1:10" s="97" customFormat="1" ht="15.75">
      <c r="A79" s="145">
        <v>62</v>
      </c>
      <c r="B79" s="86" t="s">
        <v>251</v>
      </c>
      <c r="C79" s="268" t="s">
        <v>93</v>
      </c>
      <c r="D79" s="268" t="s">
        <v>93</v>
      </c>
      <c r="E79" s="268" t="s">
        <v>93</v>
      </c>
      <c r="F79" s="268" t="s">
        <v>93</v>
      </c>
      <c r="G79" s="155">
        <v>26610</v>
      </c>
      <c r="H79" s="155">
        <v>26610</v>
      </c>
      <c r="I79" s="155">
        <v>5</v>
      </c>
      <c r="J79" s="155">
        <v>5</v>
      </c>
    </row>
    <row r="80" spans="1:10" s="97" customFormat="1" ht="15.75">
      <c r="A80" s="145">
        <v>63</v>
      </c>
      <c r="B80" s="86" t="s">
        <v>252</v>
      </c>
      <c r="C80" s="268" t="s">
        <v>93</v>
      </c>
      <c r="D80" s="268" t="s">
        <v>93</v>
      </c>
      <c r="E80" s="268" t="s">
        <v>93</v>
      </c>
      <c r="F80" s="268" t="s">
        <v>93</v>
      </c>
      <c r="G80" s="155">
        <v>3987</v>
      </c>
      <c r="H80" s="155">
        <v>3984</v>
      </c>
      <c r="I80" s="155">
        <v>0</v>
      </c>
      <c r="J80" s="155">
        <v>0</v>
      </c>
    </row>
    <row r="81" spans="1:20" s="134" customFormat="1" ht="12.75">
      <c r="A81" s="43"/>
      <c r="B81" s="43" t="s">
        <v>255</v>
      </c>
      <c r="C81" s="43" t="s">
        <v>296</v>
      </c>
      <c r="D81" s="43"/>
      <c r="E81" s="43"/>
      <c r="F81" s="43"/>
      <c r="G81" s="43"/>
      <c r="H81" s="43"/>
      <c r="I81" s="43"/>
      <c r="J81" s="43"/>
      <c r="K81" s="131"/>
      <c r="L81" s="43"/>
      <c r="M81" s="43"/>
      <c r="N81" s="43"/>
      <c r="O81" s="43"/>
      <c r="P81" s="43"/>
      <c r="Q81" s="43"/>
      <c r="R81" s="43"/>
      <c r="S81" s="132"/>
      <c r="T81" s="132"/>
    </row>
    <row r="82" spans="1:18" s="130" customFormat="1" ht="12.75">
      <c r="A82" s="43"/>
      <c r="B82" s="43" t="s">
        <v>298</v>
      </c>
      <c r="C82" s="43" t="s">
        <v>301</v>
      </c>
      <c r="E82" s="43"/>
      <c r="F82" s="43"/>
      <c r="G82" s="43"/>
      <c r="H82" s="43"/>
      <c r="I82" s="43"/>
      <c r="J82" s="43"/>
      <c r="K82" s="131"/>
      <c r="L82" s="43"/>
      <c r="M82" s="43"/>
      <c r="N82" s="43"/>
      <c r="O82" s="43"/>
      <c r="P82" s="43"/>
      <c r="Q82" s="43"/>
      <c r="R82" s="43"/>
    </row>
    <row r="83" spans="1:20" s="130" customFormat="1" ht="12.75">
      <c r="A83" s="43"/>
      <c r="B83" s="43" t="s">
        <v>297</v>
      </c>
      <c r="C83" s="43" t="s">
        <v>302</v>
      </c>
      <c r="E83" s="43"/>
      <c r="F83" s="43"/>
      <c r="G83" s="43"/>
      <c r="H83" s="43"/>
      <c r="I83" s="43"/>
      <c r="J83" s="43"/>
      <c r="K83" s="131"/>
      <c r="L83" s="43"/>
      <c r="M83" s="43"/>
      <c r="N83" s="43"/>
      <c r="O83" s="43"/>
      <c r="P83" s="43"/>
      <c r="Q83" s="43"/>
      <c r="R83" s="43"/>
      <c r="S83" s="133"/>
      <c r="T83" s="133"/>
    </row>
    <row r="84" spans="1:18" s="130" customFormat="1" ht="12.75">
      <c r="A84" s="43"/>
      <c r="B84" s="43" t="s">
        <v>300</v>
      </c>
      <c r="C84" s="43" t="s">
        <v>303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</row>
    <row r="85" spans="1:18" s="31" customFormat="1" ht="12.75">
      <c r="A85" s="20"/>
      <c r="B85" s="81"/>
      <c r="C85" s="81"/>
      <c r="D85" s="20"/>
      <c r="E85" s="20"/>
      <c r="F85" s="20"/>
      <c r="G85" s="20"/>
      <c r="H85" s="20"/>
      <c r="I85" s="20"/>
      <c r="J85" s="20"/>
      <c r="K85" s="243"/>
      <c r="L85" s="20"/>
      <c r="M85" s="20"/>
      <c r="N85" s="20"/>
      <c r="O85" s="20"/>
      <c r="P85" s="20"/>
      <c r="Q85" s="20"/>
      <c r="R85" s="20"/>
    </row>
    <row r="86" spans="1:18" s="31" customFormat="1" ht="12.75">
      <c r="A86" s="20"/>
      <c r="B86" s="81"/>
      <c r="C86" s="81"/>
      <c r="D86" s="20"/>
      <c r="E86" s="20"/>
      <c r="F86" s="20"/>
      <c r="G86" s="20"/>
      <c r="H86" s="20"/>
      <c r="I86" s="20"/>
      <c r="J86" s="20"/>
      <c r="K86" s="243"/>
      <c r="L86" s="20"/>
      <c r="M86" s="20"/>
      <c r="N86" s="20"/>
      <c r="O86" s="20"/>
      <c r="P86" s="20"/>
      <c r="Q86" s="20"/>
      <c r="R86" s="20"/>
    </row>
    <row r="87" spans="1:18" s="31" customFormat="1" ht="12.75">
      <c r="A87" s="20"/>
      <c r="B87" s="81"/>
      <c r="C87" s="81"/>
      <c r="D87" s="20"/>
      <c r="E87" s="20"/>
      <c r="F87" s="20"/>
      <c r="G87" s="20"/>
      <c r="H87" s="20"/>
      <c r="I87" s="20"/>
      <c r="J87" s="20"/>
      <c r="K87" s="243"/>
      <c r="L87" s="20"/>
      <c r="M87" s="20"/>
      <c r="N87" s="20"/>
      <c r="O87" s="20"/>
      <c r="P87" s="20"/>
      <c r="Q87" s="20"/>
      <c r="R87" s="20"/>
    </row>
    <row r="88" spans="1:18" s="31" customFormat="1" ht="12.75">
      <c r="A88" s="20"/>
      <c r="B88" s="81"/>
      <c r="C88" s="81"/>
      <c r="D88" s="20"/>
      <c r="E88" s="20"/>
      <c r="F88" s="20"/>
      <c r="G88" s="20"/>
      <c r="H88" s="20"/>
      <c r="I88" s="20"/>
      <c r="J88" s="20"/>
      <c r="K88" s="243"/>
      <c r="L88" s="20"/>
      <c r="M88" s="20"/>
      <c r="N88" s="20"/>
      <c r="O88" s="20"/>
      <c r="P88" s="20"/>
      <c r="Q88" s="20"/>
      <c r="R88" s="20"/>
    </row>
    <row r="89" ht="18" customHeight="1"/>
    <row r="133" ht="22.5" customHeight="1"/>
  </sheetData>
  <sheetProtection/>
  <mergeCells count="13">
    <mergeCell ref="A14:B14"/>
    <mergeCell ref="A6:B7"/>
    <mergeCell ref="A8:B8"/>
    <mergeCell ref="A10:B10"/>
    <mergeCell ref="A9:B9"/>
    <mergeCell ref="I6:J6"/>
    <mergeCell ref="G6:H6"/>
    <mergeCell ref="A1:B1"/>
    <mergeCell ref="A2:J2"/>
    <mergeCell ref="A3:J3"/>
    <mergeCell ref="A4:J4"/>
    <mergeCell ref="E6:F6"/>
    <mergeCell ref="C6:D6"/>
  </mergeCells>
  <printOptions/>
  <pageMargins left="1" right="0.5" top="0.75" bottom="0.5" header="0" footer="0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08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4.7109375" style="20" customWidth="1"/>
    <col min="2" max="2" width="17.8515625" style="20" customWidth="1"/>
    <col min="3" max="3" width="5.57421875" style="20" customWidth="1"/>
    <col min="4" max="4" width="6.28125" style="20" customWidth="1"/>
    <col min="5" max="5" width="5.28125" style="20" customWidth="1"/>
    <col min="6" max="6" width="9.28125" style="20" bestFit="1" customWidth="1"/>
    <col min="7" max="7" width="5.57421875" style="20" customWidth="1"/>
    <col min="8" max="8" width="7.7109375" style="20" customWidth="1"/>
    <col min="9" max="9" width="5.57421875" style="20" customWidth="1"/>
    <col min="10" max="10" width="11.00390625" style="20" customWidth="1"/>
    <col min="11" max="11" width="5.7109375" style="20" customWidth="1"/>
    <col min="12" max="12" width="9.28125" style="20" bestFit="1" customWidth="1"/>
    <col min="13" max="13" width="5.421875" style="20" customWidth="1"/>
    <col min="14" max="14" width="8.00390625" style="20" customWidth="1"/>
    <col min="15" max="16" width="13.140625" style="20" customWidth="1"/>
    <col min="17" max="16384" width="9.140625" style="20" customWidth="1"/>
  </cols>
  <sheetData>
    <row r="1" spans="2:6" s="77" customFormat="1" ht="18.75">
      <c r="B1" s="40" t="s">
        <v>7</v>
      </c>
      <c r="C1" s="40"/>
      <c r="D1" s="40"/>
      <c r="F1" s="46"/>
    </row>
    <row r="2" spans="4:12" s="77" customFormat="1" ht="18.75">
      <c r="D2" s="41"/>
      <c r="E2" s="41"/>
      <c r="F2" s="41"/>
      <c r="G2" s="41"/>
      <c r="I2" s="41" t="s">
        <v>135</v>
      </c>
      <c r="K2" s="41"/>
      <c r="L2" s="41"/>
    </row>
    <row r="3" spans="1:16" s="77" customFormat="1" ht="18.75">
      <c r="A3" s="381" t="s">
        <v>151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</row>
    <row r="4" spans="4:12" s="77" customFormat="1" ht="18.75">
      <c r="D4" s="42"/>
      <c r="E4" s="42"/>
      <c r="F4" s="42"/>
      <c r="G4" s="42"/>
      <c r="I4" s="48" t="s">
        <v>284</v>
      </c>
      <c r="K4" s="42"/>
      <c r="L4" s="42"/>
    </row>
    <row r="8" spans="1:16" s="269" customFormat="1" ht="15.75" customHeight="1">
      <c r="A8" s="426"/>
      <c r="B8" s="426"/>
      <c r="C8" s="424" t="s">
        <v>116</v>
      </c>
      <c r="D8" s="428"/>
      <c r="E8" s="428"/>
      <c r="F8" s="428"/>
      <c r="G8" s="428"/>
      <c r="H8" s="428"/>
      <c r="I8" s="428"/>
      <c r="J8" s="428"/>
      <c r="K8" s="428"/>
      <c r="L8" s="428"/>
      <c r="M8" s="428"/>
      <c r="N8" s="425"/>
      <c r="O8" s="438" t="s">
        <v>117</v>
      </c>
      <c r="P8" s="439"/>
    </row>
    <row r="9" spans="1:16" s="269" customFormat="1" ht="15.75" customHeight="1">
      <c r="A9" s="427"/>
      <c r="B9" s="427"/>
      <c r="C9" s="435" t="s">
        <v>125</v>
      </c>
      <c r="D9" s="435" t="s">
        <v>126</v>
      </c>
      <c r="E9" s="424" t="s">
        <v>124</v>
      </c>
      <c r="F9" s="428"/>
      <c r="G9" s="428"/>
      <c r="H9" s="425"/>
      <c r="I9" s="424" t="s">
        <v>118</v>
      </c>
      <c r="J9" s="428"/>
      <c r="K9" s="428"/>
      <c r="L9" s="428"/>
      <c r="M9" s="428"/>
      <c r="N9" s="425"/>
      <c r="O9" s="440"/>
      <c r="P9" s="441"/>
    </row>
    <row r="10" spans="1:16" s="269" customFormat="1" ht="81" customHeight="1">
      <c r="A10" s="427"/>
      <c r="B10" s="427"/>
      <c r="C10" s="436"/>
      <c r="D10" s="436"/>
      <c r="E10" s="424" t="s">
        <v>119</v>
      </c>
      <c r="F10" s="425"/>
      <c r="G10" s="424" t="s">
        <v>120</v>
      </c>
      <c r="H10" s="425"/>
      <c r="I10" s="431" t="s">
        <v>121</v>
      </c>
      <c r="J10" s="432"/>
      <c r="K10" s="424" t="s">
        <v>122</v>
      </c>
      <c r="L10" s="425"/>
      <c r="M10" s="424" t="s">
        <v>123</v>
      </c>
      <c r="N10" s="425"/>
      <c r="O10" s="442"/>
      <c r="P10" s="443"/>
    </row>
    <row r="11" spans="1:16" s="269" customFormat="1" ht="63" customHeight="1">
      <c r="A11" s="427"/>
      <c r="B11" s="427"/>
      <c r="C11" s="437"/>
      <c r="D11" s="437"/>
      <c r="E11" s="83" t="s">
        <v>125</v>
      </c>
      <c r="F11" s="83" t="s">
        <v>126</v>
      </c>
      <c r="G11" s="83" t="s">
        <v>125</v>
      </c>
      <c r="H11" s="83" t="s">
        <v>126</v>
      </c>
      <c r="I11" s="83" t="s">
        <v>125</v>
      </c>
      <c r="J11" s="83" t="s">
        <v>126</v>
      </c>
      <c r="K11" s="83" t="s">
        <v>125</v>
      </c>
      <c r="L11" s="83" t="s">
        <v>126</v>
      </c>
      <c r="M11" s="83" t="s">
        <v>125</v>
      </c>
      <c r="N11" s="83" t="s">
        <v>126</v>
      </c>
      <c r="O11" s="83" t="s">
        <v>125</v>
      </c>
      <c r="P11" s="83" t="s">
        <v>126</v>
      </c>
    </row>
    <row r="12" spans="1:16" s="270" customFormat="1" ht="12.75">
      <c r="A12" s="444" t="s">
        <v>40</v>
      </c>
      <c r="B12" s="445"/>
      <c r="C12" s="84">
        <v>1</v>
      </c>
      <c r="D12" s="84">
        <v>2</v>
      </c>
      <c r="E12" s="84">
        <v>3</v>
      </c>
      <c r="F12" s="84">
        <v>4</v>
      </c>
      <c r="G12" s="84">
        <v>5</v>
      </c>
      <c r="H12" s="84">
        <v>6</v>
      </c>
      <c r="I12" s="84">
        <v>7</v>
      </c>
      <c r="J12" s="84">
        <v>8</v>
      </c>
      <c r="K12" s="84">
        <v>9</v>
      </c>
      <c r="L12" s="84">
        <v>10</v>
      </c>
      <c r="M12" s="84">
        <v>11</v>
      </c>
      <c r="N12" s="84">
        <v>12</v>
      </c>
      <c r="O12" s="84">
        <v>13</v>
      </c>
      <c r="P12" s="84">
        <v>14</v>
      </c>
    </row>
    <row r="13" spans="1:16" ht="42.75" customHeight="1">
      <c r="A13" s="433" t="s">
        <v>97</v>
      </c>
      <c r="B13" s="434"/>
      <c r="C13" s="271">
        <f aca="true" t="shared" si="0" ref="C13:P13">C14+C35</f>
        <v>29</v>
      </c>
      <c r="D13" s="271">
        <f t="shared" si="0"/>
        <v>16</v>
      </c>
      <c r="E13" s="271">
        <f t="shared" si="0"/>
        <v>16</v>
      </c>
      <c r="F13" s="271">
        <f t="shared" si="0"/>
        <v>8</v>
      </c>
      <c r="G13" s="271">
        <f t="shared" si="0"/>
        <v>13</v>
      </c>
      <c r="H13" s="271">
        <f t="shared" si="0"/>
        <v>8</v>
      </c>
      <c r="I13" s="271">
        <f t="shared" si="0"/>
        <v>7</v>
      </c>
      <c r="J13" s="271">
        <f t="shared" si="0"/>
        <v>0</v>
      </c>
      <c r="K13" s="271">
        <f t="shared" si="0"/>
        <v>6</v>
      </c>
      <c r="L13" s="271">
        <f t="shared" si="0"/>
        <v>6</v>
      </c>
      <c r="M13" s="271">
        <f t="shared" si="0"/>
        <v>15</v>
      </c>
      <c r="N13" s="271">
        <f t="shared" si="0"/>
        <v>8</v>
      </c>
      <c r="O13" s="271">
        <f t="shared" si="0"/>
        <v>5656321</v>
      </c>
      <c r="P13" s="271">
        <f t="shared" si="0"/>
        <v>5577774</v>
      </c>
    </row>
    <row r="14" spans="1:16" ht="28.5" customHeight="1">
      <c r="A14" s="429" t="s">
        <v>87</v>
      </c>
      <c r="B14" s="430"/>
      <c r="C14" s="245">
        <f aca="true" t="shared" si="1" ref="C14:P14">SUM(C15:C34)</f>
        <v>6</v>
      </c>
      <c r="D14" s="245">
        <f t="shared" si="1"/>
        <v>4</v>
      </c>
      <c r="E14" s="245">
        <f t="shared" si="1"/>
        <v>3</v>
      </c>
      <c r="F14" s="245">
        <f t="shared" si="1"/>
        <v>3</v>
      </c>
      <c r="G14" s="245">
        <f t="shared" si="1"/>
        <v>3</v>
      </c>
      <c r="H14" s="245">
        <f t="shared" si="1"/>
        <v>1</v>
      </c>
      <c r="I14" s="245">
        <f t="shared" si="1"/>
        <v>0</v>
      </c>
      <c r="J14" s="245">
        <f t="shared" si="1"/>
        <v>0</v>
      </c>
      <c r="K14" s="245">
        <f t="shared" si="1"/>
        <v>0</v>
      </c>
      <c r="L14" s="245">
        <f t="shared" si="1"/>
        <v>0</v>
      </c>
      <c r="M14" s="245">
        <f t="shared" si="1"/>
        <v>6</v>
      </c>
      <c r="N14" s="245">
        <f t="shared" si="1"/>
        <v>4</v>
      </c>
      <c r="O14" s="245">
        <f t="shared" si="1"/>
        <v>139866</v>
      </c>
      <c r="P14" s="245">
        <f t="shared" si="1"/>
        <v>91291</v>
      </c>
    </row>
    <row r="15" spans="1:16" ht="15.75">
      <c r="A15" s="138">
        <v>1</v>
      </c>
      <c r="B15" s="88" t="s">
        <v>265</v>
      </c>
      <c r="C15" s="272">
        <f>E15+G15</f>
        <v>0</v>
      </c>
      <c r="D15" s="273">
        <f>F15+H15</f>
        <v>0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</row>
    <row r="16" spans="1:16" ht="15.75">
      <c r="A16" s="138">
        <v>2</v>
      </c>
      <c r="B16" s="88" t="s">
        <v>194</v>
      </c>
      <c r="C16" s="272">
        <f>E16+G16</f>
        <v>0</v>
      </c>
      <c r="D16" s="273">
        <f>F16+H16</f>
        <v>0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</row>
    <row r="17" spans="1:16" ht="31.5">
      <c r="A17" s="138">
        <v>3</v>
      </c>
      <c r="B17" s="88" t="s">
        <v>195</v>
      </c>
      <c r="C17" s="272"/>
      <c r="D17" s="273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</row>
    <row r="18" spans="1:16" ht="31.5">
      <c r="A18" s="138">
        <v>4</v>
      </c>
      <c r="B18" s="88" t="s">
        <v>196</v>
      </c>
      <c r="C18" s="272">
        <f>E18+G18</f>
        <v>0</v>
      </c>
      <c r="D18" s="273">
        <f>F18+H18</f>
        <v>0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</row>
    <row r="19" spans="1:16" ht="31.5">
      <c r="A19" s="138">
        <v>5</v>
      </c>
      <c r="B19" s="88" t="s">
        <v>197</v>
      </c>
      <c r="C19" s="272"/>
      <c r="D19" s="273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</row>
    <row r="20" spans="1:16" ht="31.5">
      <c r="A20" s="138">
        <v>6</v>
      </c>
      <c r="B20" s="88" t="s">
        <v>198</v>
      </c>
      <c r="C20" s="272"/>
      <c r="D20" s="273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</row>
    <row r="21" spans="1:16" ht="47.25">
      <c r="A21" s="138">
        <v>7</v>
      </c>
      <c r="B21" s="88" t="s">
        <v>199</v>
      </c>
      <c r="C21" s="272">
        <f aca="true" t="shared" si="2" ref="C21:D26">E21+G21</f>
        <v>0</v>
      </c>
      <c r="D21" s="273">
        <f t="shared" si="2"/>
        <v>0</v>
      </c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</row>
    <row r="22" spans="1:16" ht="15.75">
      <c r="A22" s="138">
        <v>8</v>
      </c>
      <c r="B22" s="88" t="s">
        <v>200</v>
      </c>
      <c r="C22" s="272">
        <f t="shared" si="2"/>
        <v>0</v>
      </c>
      <c r="D22" s="273">
        <f t="shared" si="2"/>
        <v>0</v>
      </c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</row>
    <row r="23" spans="1:16" ht="15.75">
      <c r="A23" s="138">
        <v>9</v>
      </c>
      <c r="B23" s="88" t="s">
        <v>201</v>
      </c>
      <c r="C23" s="272">
        <f t="shared" si="2"/>
        <v>0</v>
      </c>
      <c r="D23" s="273">
        <f t="shared" si="2"/>
        <v>0</v>
      </c>
      <c r="E23" s="90">
        <v>0</v>
      </c>
      <c r="F23" s="90">
        <v>0</v>
      </c>
      <c r="G23" s="90">
        <v>0</v>
      </c>
      <c r="H23" s="90">
        <v>0</v>
      </c>
      <c r="I23" s="90">
        <v>0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  <c r="P23" s="90">
        <v>0</v>
      </c>
    </row>
    <row r="24" spans="1:16" ht="47.25">
      <c r="A24" s="138">
        <v>10</v>
      </c>
      <c r="B24" s="88" t="s">
        <v>202</v>
      </c>
      <c r="C24" s="272">
        <f t="shared" si="2"/>
        <v>0</v>
      </c>
      <c r="D24" s="273">
        <f t="shared" si="2"/>
        <v>0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</row>
    <row r="25" spans="1:16" ht="15.75">
      <c r="A25" s="138">
        <v>11</v>
      </c>
      <c r="B25" s="88" t="s">
        <v>231</v>
      </c>
      <c r="C25" s="272">
        <f t="shared" si="2"/>
        <v>0</v>
      </c>
      <c r="D25" s="273">
        <f t="shared" si="2"/>
        <v>0</v>
      </c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</row>
    <row r="26" spans="1:16" ht="15.75">
      <c r="A26" s="138">
        <v>12</v>
      </c>
      <c r="B26" s="274" t="s">
        <v>186</v>
      </c>
      <c r="C26" s="272">
        <f t="shared" si="2"/>
        <v>6</v>
      </c>
      <c r="D26" s="273">
        <f t="shared" si="2"/>
        <v>4</v>
      </c>
      <c r="E26" s="90">
        <v>3</v>
      </c>
      <c r="F26" s="90">
        <v>3</v>
      </c>
      <c r="G26" s="90">
        <v>3</v>
      </c>
      <c r="H26" s="90">
        <v>1</v>
      </c>
      <c r="I26" s="90">
        <v>0</v>
      </c>
      <c r="J26" s="90">
        <v>0</v>
      </c>
      <c r="K26" s="90"/>
      <c r="L26" s="90"/>
      <c r="M26" s="90">
        <v>6</v>
      </c>
      <c r="N26" s="90">
        <v>4</v>
      </c>
      <c r="O26" s="90">
        <v>139866</v>
      </c>
      <c r="P26" s="90">
        <v>91291</v>
      </c>
    </row>
    <row r="27" spans="1:16" ht="31.5">
      <c r="A27" s="138">
        <v>13</v>
      </c>
      <c r="B27" s="274" t="s">
        <v>187</v>
      </c>
      <c r="C27" s="272"/>
      <c r="D27" s="273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</row>
    <row r="28" spans="1:16" ht="31.5">
      <c r="A28" s="138">
        <v>14</v>
      </c>
      <c r="B28" s="274" t="s">
        <v>188</v>
      </c>
      <c r="C28" s="272"/>
      <c r="D28" s="273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</row>
    <row r="29" spans="1:16" ht="31.5">
      <c r="A29" s="138">
        <v>15</v>
      </c>
      <c r="B29" s="274" t="s">
        <v>189</v>
      </c>
      <c r="C29" s="272"/>
      <c r="D29" s="273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</row>
    <row r="30" spans="1:16" ht="15.75">
      <c r="A30" s="138">
        <v>16</v>
      </c>
      <c r="B30" s="274" t="s">
        <v>190</v>
      </c>
      <c r="C30" s="272"/>
      <c r="D30" s="273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</row>
    <row r="31" spans="1:16" ht="15.75">
      <c r="A31" s="138">
        <v>17</v>
      </c>
      <c r="B31" s="88" t="s">
        <v>229</v>
      </c>
      <c r="C31" s="272"/>
      <c r="D31" s="273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</row>
    <row r="32" spans="1:16" ht="31.5">
      <c r="A32" s="138">
        <v>18</v>
      </c>
      <c r="B32" s="274" t="s">
        <v>191</v>
      </c>
      <c r="C32" s="272"/>
      <c r="D32" s="273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</row>
    <row r="33" spans="1:16" ht="31.5">
      <c r="A33" s="138">
        <v>19</v>
      </c>
      <c r="B33" s="274" t="s">
        <v>192</v>
      </c>
      <c r="C33" s="272"/>
      <c r="D33" s="273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</row>
    <row r="34" spans="1:16" ht="15.75">
      <c r="A34" s="138">
        <v>20</v>
      </c>
      <c r="B34" s="274" t="s">
        <v>193</v>
      </c>
      <c r="C34" s="272"/>
      <c r="D34" s="273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</row>
    <row r="35" spans="1:16" ht="15.75">
      <c r="A35" s="63" t="s">
        <v>98</v>
      </c>
      <c r="B35" s="63"/>
      <c r="C35" s="245">
        <f aca="true" t="shared" si="3" ref="C35:P35">SUM(C36:C98)</f>
        <v>23</v>
      </c>
      <c r="D35" s="245">
        <f t="shared" si="3"/>
        <v>12</v>
      </c>
      <c r="E35" s="245">
        <f t="shared" si="3"/>
        <v>13</v>
      </c>
      <c r="F35" s="245">
        <f t="shared" si="3"/>
        <v>5</v>
      </c>
      <c r="G35" s="245">
        <f t="shared" si="3"/>
        <v>10</v>
      </c>
      <c r="H35" s="245">
        <f t="shared" si="3"/>
        <v>7</v>
      </c>
      <c r="I35" s="245">
        <f t="shared" si="3"/>
        <v>7</v>
      </c>
      <c r="J35" s="245">
        <f t="shared" si="3"/>
        <v>0</v>
      </c>
      <c r="K35" s="245">
        <f t="shared" si="3"/>
        <v>6</v>
      </c>
      <c r="L35" s="245">
        <f t="shared" si="3"/>
        <v>6</v>
      </c>
      <c r="M35" s="245">
        <f t="shared" si="3"/>
        <v>9</v>
      </c>
      <c r="N35" s="245">
        <f t="shared" si="3"/>
        <v>4</v>
      </c>
      <c r="O35" s="245">
        <f t="shared" si="3"/>
        <v>5516455</v>
      </c>
      <c r="P35" s="245">
        <f t="shared" si="3"/>
        <v>5486483</v>
      </c>
    </row>
    <row r="36" spans="1:16" ht="15.75">
      <c r="A36" s="107">
        <v>1</v>
      </c>
      <c r="B36" s="108" t="s">
        <v>169</v>
      </c>
      <c r="C36" s="85">
        <f aca="true" t="shared" si="4" ref="C36:C98">E36+G36</f>
        <v>0</v>
      </c>
      <c r="D36" s="182">
        <f aca="true" t="shared" si="5" ref="D36:D98">F36+H36</f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0</v>
      </c>
      <c r="O36" s="102">
        <v>0</v>
      </c>
      <c r="P36" s="102">
        <v>0</v>
      </c>
    </row>
    <row r="37" spans="1:16" ht="15.75">
      <c r="A37" s="107">
        <v>2</v>
      </c>
      <c r="B37" s="108" t="s">
        <v>254</v>
      </c>
      <c r="C37" s="85">
        <f t="shared" si="4"/>
        <v>0</v>
      </c>
      <c r="D37" s="182">
        <f t="shared" si="5"/>
        <v>0</v>
      </c>
      <c r="E37" s="102">
        <v>0</v>
      </c>
      <c r="F37" s="102">
        <v>0</v>
      </c>
      <c r="G37" s="102">
        <v>0</v>
      </c>
      <c r="H37" s="102">
        <v>0</v>
      </c>
      <c r="I37" s="102">
        <v>0</v>
      </c>
      <c r="J37" s="102">
        <v>0</v>
      </c>
      <c r="K37" s="102">
        <v>0</v>
      </c>
      <c r="L37" s="102">
        <v>0</v>
      </c>
      <c r="M37" s="102">
        <v>0</v>
      </c>
      <c r="N37" s="102">
        <v>0</v>
      </c>
      <c r="O37" s="102">
        <v>0</v>
      </c>
      <c r="P37" s="102">
        <v>0</v>
      </c>
    </row>
    <row r="38" spans="1:16" ht="15.75">
      <c r="A38" s="107">
        <v>3</v>
      </c>
      <c r="B38" s="108" t="s">
        <v>170</v>
      </c>
      <c r="C38" s="85">
        <f t="shared" si="4"/>
        <v>0</v>
      </c>
      <c r="D38" s="182">
        <f t="shared" si="5"/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02">
        <v>0</v>
      </c>
      <c r="P38" s="102">
        <v>0</v>
      </c>
    </row>
    <row r="39" spans="1:16" ht="15.75">
      <c r="A39" s="107">
        <v>4</v>
      </c>
      <c r="B39" s="108" t="s">
        <v>171</v>
      </c>
      <c r="C39" s="85">
        <f t="shared" si="4"/>
        <v>0</v>
      </c>
      <c r="D39" s="182">
        <f t="shared" si="5"/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102">
        <v>0</v>
      </c>
      <c r="P39" s="102">
        <v>0</v>
      </c>
    </row>
    <row r="40" spans="1:16" ht="15.75">
      <c r="A40" s="107">
        <v>5</v>
      </c>
      <c r="B40" s="108" t="s">
        <v>172</v>
      </c>
      <c r="C40" s="85">
        <f t="shared" si="4"/>
        <v>0</v>
      </c>
      <c r="D40" s="182">
        <f t="shared" si="5"/>
        <v>0</v>
      </c>
      <c r="E40" s="102">
        <v>0</v>
      </c>
      <c r="F40" s="102">
        <v>0</v>
      </c>
      <c r="G40" s="102">
        <v>0</v>
      </c>
      <c r="H40" s="102">
        <v>0</v>
      </c>
      <c r="I40" s="102">
        <v>0</v>
      </c>
      <c r="J40" s="102">
        <v>0</v>
      </c>
      <c r="K40" s="102">
        <v>0</v>
      </c>
      <c r="L40" s="102">
        <v>0</v>
      </c>
      <c r="M40" s="102">
        <v>0</v>
      </c>
      <c r="N40" s="102">
        <v>0</v>
      </c>
      <c r="O40" s="102">
        <v>0</v>
      </c>
      <c r="P40" s="102">
        <v>0</v>
      </c>
    </row>
    <row r="41" spans="1:16" ht="15.75">
      <c r="A41" s="107">
        <v>6</v>
      </c>
      <c r="B41" s="108" t="s">
        <v>173</v>
      </c>
      <c r="C41" s="85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</row>
    <row r="42" spans="1:16" ht="15.75">
      <c r="A42" s="107">
        <v>7</v>
      </c>
      <c r="B42" s="108" t="s">
        <v>174</v>
      </c>
      <c r="C42" s="85">
        <f t="shared" si="4"/>
        <v>1</v>
      </c>
      <c r="D42" s="182">
        <f t="shared" si="5"/>
        <v>0</v>
      </c>
      <c r="E42" s="182">
        <v>1</v>
      </c>
      <c r="F42" s="102">
        <v>0</v>
      </c>
      <c r="G42" s="102">
        <v>0</v>
      </c>
      <c r="H42" s="102">
        <v>0</v>
      </c>
      <c r="I42" s="182">
        <v>1</v>
      </c>
      <c r="J42" s="102">
        <v>0</v>
      </c>
      <c r="K42" s="102">
        <v>0</v>
      </c>
      <c r="L42" s="102">
        <v>0</v>
      </c>
      <c r="M42" s="102">
        <v>0</v>
      </c>
      <c r="N42" s="102">
        <v>0</v>
      </c>
      <c r="O42" s="102"/>
      <c r="P42" s="102"/>
    </row>
    <row r="43" spans="1:16" ht="15.75">
      <c r="A43" s="107">
        <v>8</v>
      </c>
      <c r="B43" s="108" t="s">
        <v>175</v>
      </c>
      <c r="C43" s="85">
        <f t="shared" si="4"/>
        <v>0</v>
      </c>
      <c r="D43" s="182">
        <f t="shared" si="5"/>
        <v>0</v>
      </c>
      <c r="E43" s="102">
        <v>0</v>
      </c>
      <c r="F43" s="102">
        <v>0</v>
      </c>
      <c r="G43" s="102">
        <v>0</v>
      </c>
      <c r="H43" s="102">
        <v>0</v>
      </c>
      <c r="I43" s="102">
        <v>0</v>
      </c>
      <c r="J43" s="102">
        <v>0</v>
      </c>
      <c r="K43" s="102">
        <v>0</v>
      </c>
      <c r="L43" s="102">
        <v>0</v>
      </c>
      <c r="M43" s="102">
        <v>0</v>
      </c>
      <c r="N43" s="102">
        <v>0</v>
      </c>
      <c r="O43" s="102">
        <v>0</v>
      </c>
      <c r="P43" s="102">
        <v>0</v>
      </c>
    </row>
    <row r="44" spans="1:16" ht="15.75">
      <c r="A44" s="107">
        <v>9</v>
      </c>
      <c r="B44" s="108" t="s">
        <v>176</v>
      </c>
      <c r="C44" s="85">
        <f t="shared" si="4"/>
        <v>0</v>
      </c>
      <c r="D44" s="182">
        <f t="shared" si="5"/>
        <v>0</v>
      </c>
      <c r="E44" s="102">
        <v>0</v>
      </c>
      <c r="F44" s="102">
        <v>0</v>
      </c>
      <c r="G44" s="102">
        <v>0</v>
      </c>
      <c r="H44" s="102">
        <v>0</v>
      </c>
      <c r="I44" s="102">
        <v>0</v>
      </c>
      <c r="J44" s="102">
        <v>0</v>
      </c>
      <c r="K44" s="102">
        <v>0</v>
      </c>
      <c r="L44" s="102">
        <v>0</v>
      </c>
      <c r="M44" s="102">
        <v>0</v>
      </c>
      <c r="N44" s="102">
        <v>0</v>
      </c>
      <c r="O44" s="102">
        <v>0</v>
      </c>
      <c r="P44" s="102">
        <v>0</v>
      </c>
    </row>
    <row r="45" spans="1:16" ht="15.75">
      <c r="A45" s="107">
        <v>10</v>
      </c>
      <c r="B45" s="108" t="s">
        <v>177</v>
      </c>
      <c r="C45" s="85">
        <f t="shared" si="4"/>
        <v>0</v>
      </c>
      <c r="D45" s="182">
        <f t="shared" si="5"/>
        <v>0</v>
      </c>
      <c r="E45" s="102">
        <v>0</v>
      </c>
      <c r="F45" s="102">
        <v>0</v>
      </c>
      <c r="G45" s="102">
        <v>0</v>
      </c>
      <c r="H45" s="102">
        <v>0</v>
      </c>
      <c r="I45" s="102">
        <v>0</v>
      </c>
      <c r="J45" s="102">
        <v>0</v>
      </c>
      <c r="K45" s="102">
        <v>0</v>
      </c>
      <c r="L45" s="102">
        <v>0</v>
      </c>
      <c r="M45" s="102">
        <v>0</v>
      </c>
      <c r="N45" s="102">
        <v>0</v>
      </c>
      <c r="O45" s="102">
        <v>0</v>
      </c>
      <c r="P45" s="102">
        <v>0</v>
      </c>
    </row>
    <row r="46" spans="1:16" ht="15.75">
      <c r="A46" s="107">
        <v>11</v>
      </c>
      <c r="B46" s="108" t="s">
        <v>178</v>
      </c>
      <c r="C46" s="85">
        <f t="shared" si="4"/>
        <v>0</v>
      </c>
      <c r="D46" s="182">
        <f t="shared" si="5"/>
        <v>0</v>
      </c>
      <c r="E46" s="102">
        <v>0</v>
      </c>
      <c r="F46" s="102">
        <v>0</v>
      </c>
      <c r="G46" s="102">
        <v>0</v>
      </c>
      <c r="H46" s="102">
        <v>0</v>
      </c>
      <c r="I46" s="102">
        <v>0</v>
      </c>
      <c r="J46" s="102">
        <v>0</v>
      </c>
      <c r="K46" s="102">
        <v>0</v>
      </c>
      <c r="L46" s="102">
        <v>0</v>
      </c>
      <c r="M46" s="102">
        <v>0</v>
      </c>
      <c r="N46" s="102">
        <v>0</v>
      </c>
      <c r="O46" s="102">
        <v>0</v>
      </c>
      <c r="P46" s="102">
        <v>0</v>
      </c>
    </row>
    <row r="47" spans="1:16" ht="15.75">
      <c r="A47" s="107">
        <v>12</v>
      </c>
      <c r="B47" s="108" t="s">
        <v>179</v>
      </c>
      <c r="C47" s="85">
        <f t="shared" si="4"/>
        <v>0</v>
      </c>
      <c r="D47" s="182">
        <f t="shared" si="5"/>
        <v>0</v>
      </c>
      <c r="E47" s="102">
        <v>0</v>
      </c>
      <c r="F47" s="102">
        <v>0</v>
      </c>
      <c r="G47" s="102">
        <v>0</v>
      </c>
      <c r="H47" s="102">
        <v>0</v>
      </c>
      <c r="I47" s="102">
        <v>0</v>
      </c>
      <c r="J47" s="102">
        <v>0</v>
      </c>
      <c r="K47" s="102">
        <v>0</v>
      </c>
      <c r="L47" s="102">
        <v>0</v>
      </c>
      <c r="M47" s="102">
        <v>0</v>
      </c>
      <c r="N47" s="102">
        <v>0</v>
      </c>
      <c r="O47" s="102">
        <v>0</v>
      </c>
      <c r="P47" s="102">
        <v>0</v>
      </c>
    </row>
    <row r="48" spans="1:16" ht="15.75">
      <c r="A48" s="107">
        <v>13</v>
      </c>
      <c r="B48" s="108" t="s">
        <v>180</v>
      </c>
      <c r="C48" s="85">
        <f t="shared" si="4"/>
        <v>0</v>
      </c>
      <c r="D48" s="182">
        <f t="shared" si="5"/>
        <v>0</v>
      </c>
      <c r="E48" s="102">
        <v>0</v>
      </c>
      <c r="F48" s="102">
        <v>0</v>
      </c>
      <c r="G48" s="102">
        <v>0</v>
      </c>
      <c r="H48" s="102">
        <v>0</v>
      </c>
      <c r="I48" s="102">
        <v>0</v>
      </c>
      <c r="J48" s="102">
        <v>0</v>
      </c>
      <c r="K48" s="102">
        <v>0</v>
      </c>
      <c r="L48" s="102">
        <v>0</v>
      </c>
      <c r="M48" s="102">
        <v>0</v>
      </c>
      <c r="N48" s="102">
        <v>0</v>
      </c>
      <c r="O48" s="102">
        <v>0</v>
      </c>
      <c r="P48" s="102">
        <v>0</v>
      </c>
    </row>
    <row r="49" spans="1:16" ht="15.75">
      <c r="A49" s="107">
        <v>14</v>
      </c>
      <c r="B49" s="108" t="s">
        <v>181</v>
      </c>
      <c r="C49" s="85">
        <f t="shared" si="4"/>
        <v>0</v>
      </c>
      <c r="D49" s="182">
        <f t="shared" si="5"/>
        <v>0</v>
      </c>
      <c r="E49" s="102">
        <v>0</v>
      </c>
      <c r="F49" s="102">
        <v>0</v>
      </c>
      <c r="G49" s="102">
        <v>0</v>
      </c>
      <c r="H49" s="102">
        <v>0</v>
      </c>
      <c r="I49" s="102">
        <v>0</v>
      </c>
      <c r="J49" s="102">
        <v>0</v>
      </c>
      <c r="K49" s="102">
        <v>0</v>
      </c>
      <c r="L49" s="102">
        <v>0</v>
      </c>
      <c r="M49" s="102">
        <v>0</v>
      </c>
      <c r="N49" s="102">
        <v>0</v>
      </c>
      <c r="O49" s="102">
        <v>0</v>
      </c>
      <c r="P49" s="102">
        <v>0</v>
      </c>
    </row>
    <row r="50" spans="1:16" ht="15.75">
      <c r="A50" s="107">
        <v>15</v>
      </c>
      <c r="B50" s="108" t="s">
        <v>182</v>
      </c>
      <c r="C50" s="85">
        <f t="shared" si="4"/>
        <v>0</v>
      </c>
      <c r="D50" s="182">
        <f t="shared" si="5"/>
        <v>0</v>
      </c>
      <c r="E50" s="102">
        <v>0</v>
      </c>
      <c r="F50" s="102">
        <v>0</v>
      </c>
      <c r="G50" s="102">
        <v>0</v>
      </c>
      <c r="H50" s="102">
        <v>0</v>
      </c>
      <c r="I50" s="102">
        <v>0</v>
      </c>
      <c r="J50" s="102">
        <v>0</v>
      </c>
      <c r="K50" s="102">
        <v>0</v>
      </c>
      <c r="L50" s="102">
        <v>0</v>
      </c>
      <c r="M50" s="102">
        <v>0</v>
      </c>
      <c r="N50" s="102">
        <v>0</v>
      </c>
      <c r="O50" s="102">
        <v>0</v>
      </c>
      <c r="P50" s="102">
        <v>0</v>
      </c>
    </row>
    <row r="51" spans="1:16" ht="15.75">
      <c r="A51" s="107">
        <v>16</v>
      </c>
      <c r="B51" s="108" t="s">
        <v>183</v>
      </c>
      <c r="C51" s="85">
        <f t="shared" si="4"/>
        <v>1</v>
      </c>
      <c r="D51" s="182">
        <f t="shared" si="5"/>
        <v>0</v>
      </c>
      <c r="E51" s="102">
        <v>0</v>
      </c>
      <c r="F51" s="102">
        <v>0</v>
      </c>
      <c r="G51" s="182">
        <v>1</v>
      </c>
      <c r="H51" s="102">
        <v>0</v>
      </c>
      <c r="I51" s="102">
        <v>0</v>
      </c>
      <c r="J51" s="102">
        <v>0</v>
      </c>
      <c r="K51" s="102">
        <v>0</v>
      </c>
      <c r="L51" s="102">
        <v>0</v>
      </c>
      <c r="M51" s="182">
        <v>1</v>
      </c>
      <c r="N51" s="102">
        <v>0</v>
      </c>
      <c r="O51" s="102">
        <v>0</v>
      </c>
      <c r="P51" s="102">
        <v>0</v>
      </c>
    </row>
    <row r="52" spans="1:16" ht="15.75">
      <c r="A52" s="107">
        <v>17</v>
      </c>
      <c r="B52" s="108" t="s">
        <v>184</v>
      </c>
      <c r="C52" s="85">
        <f t="shared" si="4"/>
        <v>0</v>
      </c>
      <c r="D52" s="182">
        <f t="shared" si="5"/>
        <v>0</v>
      </c>
      <c r="E52" s="102">
        <v>0</v>
      </c>
      <c r="F52" s="102">
        <v>0</v>
      </c>
      <c r="G52" s="102">
        <v>0</v>
      </c>
      <c r="H52" s="102">
        <v>0</v>
      </c>
      <c r="I52" s="102">
        <v>0</v>
      </c>
      <c r="J52" s="102">
        <v>0</v>
      </c>
      <c r="K52" s="102">
        <v>0</v>
      </c>
      <c r="L52" s="102">
        <v>0</v>
      </c>
      <c r="M52" s="102">
        <v>0</v>
      </c>
      <c r="N52" s="102">
        <v>0</v>
      </c>
      <c r="O52" s="102">
        <v>0</v>
      </c>
      <c r="P52" s="102">
        <v>0</v>
      </c>
    </row>
    <row r="53" spans="1:16" ht="15.75">
      <c r="A53" s="107">
        <v>18</v>
      </c>
      <c r="B53" s="108" t="s">
        <v>185</v>
      </c>
      <c r="C53" s="85">
        <f t="shared" si="4"/>
        <v>0</v>
      </c>
      <c r="D53" s="182">
        <f t="shared" si="5"/>
        <v>0</v>
      </c>
      <c r="E53" s="102">
        <v>0</v>
      </c>
      <c r="F53" s="102">
        <v>0</v>
      </c>
      <c r="G53" s="102">
        <v>0</v>
      </c>
      <c r="H53" s="102">
        <v>0</v>
      </c>
      <c r="I53" s="102">
        <v>0</v>
      </c>
      <c r="J53" s="102">
        <v>0</v>
      </c>
      <c r="K53" s="102">
        <v>0</v>
      </c>
      <c r="L53" s="102">
        <v>0</v>
      </c>
      <c r="M53" s="102">
        <v>0</v>
      </c>
      <c r="N53" s="102">
        <v>0</v>
      </c>
      <c r="O53" s="102">
        <v>0</v>
      </c>
      <c r="P53" s="102">
        <v>0</v>
      </c>
    </row>
    <row r="54" spans="1:16" ht="15.75">
      <c r="A54" s="107">
        <v>19</v>
      </c>
      <c r="B54" s="109" t="s">
        <v>203</v>
      </c>
      <c r="C54" s="85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</row>
    <row r="55" spans="1:16" ht="15.75">
      <c r="A55" s="107">
        <v>20</v>
      </c>
      <c r="B55" s="109" t="s">
        <v>204</v>
      </c>
      <c r="C55" s="85">
        <f t="shared" si="4"/>
        <v>1</v>
      </c>
      <c r="D55" s="182">
        <f t="shared" si="5"/>
        <v>1</v>
      </c>
      <c r="E55" s="102">
        <v>0</v>
      </c>
      <c r="F55" s="102">
        <v>0</v>
      </c>
      <c r="G55" s="182">
        <v>1</v>
      </c>
      <c r="H55" s="102">
        <v>1</v>
      </c>
      <c r="I55" s="102">
        <v>0</v>
      </c>
      <c r="J55" s="102">
        <v>0</v>
      </c>
      <c r="K55" s="102">
        <v>0</v>
      </c>
      <c r="L55" s="102">
        <v>0</v>
      </c>
      <c r="M55" s="182">
        <v>1</v>
      </c>
      <c r="N55" s="102">
        <v>1</v>
      </c>
      <c r="O55" s="182">
        <v>199056</v>
      </c>
      <c r="P55" s="182">
        <v>199056</v>
      </c>
    </row>
    <row r="56" spans="1:16" ht="15.75">
      <c r="A56" s="107">
        <v>21</v>
      </c>
      <c r="B56" s="109" t="s">
        <v>205</v>
      </c>
      <c r="C56" s="85">
        <f t="shared" si="4"/>
        <v>0</v>
      </c>
      <c r="D56" s="182">
        <f t="shared" si="5"/>
        <v>0</v>
      </c>
      <c r="E56" s="182">
        <v>0</v>
      </c>
      <c r="F56" s="182">
        <v>0</v>
      </c>
      <c r="G56" s="182">
        <v>0</v>
      </c>
      <c r="H56" s="182">
        <v>0</v>
      </c>
      <c r="I56" s="182">
        <v>0</v>
      </c>
      <c r="J56" s="182">
        <v>0</v>
      </c>
      <c r="K56" s="182">
        <v>0</v>
      </c>
      <c r="L56" s="182">
        <v>0</v>
      </c>
      <c r="M56" s="182">
        <v>0</v>
      </c>
      <c r="N56" s="182">
        <v>0</v>
      </c>
      <c r="O56" s="182">
        <v>0</v>
      </c>
      <c r="P56" s="182">
        <v>0</v>
      </c>
    </row>
    <row r="57" spans="1:16" ht="15.75">
      <c r="A57" s="107">
        <v>22</v>
      </c>
      <c r="B57" s="109" t="s">
        <v>206</v>
      </c>
      <c r="C57" s="85">
        <f t="shared" si="4"/>
        <v>0</v>
      </c>
      <c r="D57" s="182">
        <f t="shared" si="5"/>
        <v>0</v>
      </c>
      <c r="E57" s="182">
        <v>0</v>
      </c>
      <c r="F57" s="182">
        <v>0</v>
      </c>
      <c r="G57" s="182">
        <v>0</v>
      </c>
      <c r="H57" s="182">
        <v>0</v>
      </c>
      <c r="I57" s="182">
        <v>0</v>
      </c>
      <c r="J57" s="182">
        <v>0</v>
      </c>
      <c r="K57" s="182">
        <v>0</v>
      </c>
      <c r="L57" s="182">
        <v>0</v>
      </c>
      <c r="M57" s="182">
        <v>0</v>
      </c>
      <c r="N57" s="182">
        <v>0</v>
      </c>
      <c r="O57" s="182">
        <v>0</v>
      </c>
      <c r="P57" s="182">
        <v>0</v>
      </c>
    </row>
    <row r="58" spans="1:16" ht="15.75">
      <c r="A58" s="107">
        <v>23</v>
      </c>
      <c r="B58" s="109" t="s">
        <v>207</v>
      </c>
      <c r="C58" s="85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</row>
    <row r="59" spans="1:16" ht="15.75">
      <c r="A59" s="107">
        <v>24</v>
      </c>
      <c r="B59" s="109" t="s">
        <v>208</v>
      </c>
      <c r="C59" s="85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</row>
    <row r="60" spans="1:16" ht="15.75">
      <c r="A60" s="107">
        <v>25</v>
      </c>
      <c r="B60" s="109" t="s">
        <v>209</v>
      </c>
      <c r="C60" s="85">
        <f t="shared" si="4"/>
        <v>0</v>
      </c>
      <c r="D60" s="182">
        <f t="shared" si="5"/>
        <v>0</v>
      </c>
      <c r="E60" s="182">
        <v>0</v>
      </c>
      <c r="F60" s="182">
        <v>0</v>
      </c>
      <c r="G60" s="182">
        <v>0</v>
      </c>
      <c r="H60" s="182">
        <v>0</v>
      </c>
      <c r="I60" s="182">
        <v>0</v>
      </c>
      <c r="J60" s="182">
        <v>0</v>
      </c>
      <c r="K60" s="182">
        <v>0</v>
      </c>
      <c r="L60" s="182">
        <v>0</v>
      </c>
      <c r="M60" s="182">
        <v>0</v>
      </c>
      <c r="N60" s="182">
        <v>0</v>
      </c>
      <c r="O60" s="182">
        <v>0</v>
      </c>
      <c r="P60" s="182">
        <v>0</v>
      </c>
    </row>
    <row r="61" spans="1:16" ht="15.75">
      <c r="A61" s="107">
        <v>26</v>
      </c>
      <c r="B61" s="109" t="s">
        <v>210</v>
      </c>
      <c r="C61" s="85">
        <f t="shared" si="4"/>
        <v>0</v>
      </c>
      <c r="D61" s="182">
        <f t="shared" si="5"/>
        <v>0</v>
      </c>
      <c r="E61" s="182">
        <v>0</v>
      </c>
      <c r="F61" s="182">
        <v>0</v>
      </c>
      <c r="G61" s="182">
        <v>0</v>
      </c>
      <c r="H61" s="182">
        <v>0</v>
      </c>
      <c r="I61" s="182">
        <v>0</v>
      </c>
      <c r="J61" s="182">
        <v>0</v>
      </c>
      <c r="K61" s="182">
        <v>0</v>
      </c>
      <c r="L61" s="182">
        <v>0</v>
      </c>
      <c r="M61" s="182">
        <v>0</v>
      </c>
      <c r="N61" s="182">
        <v>0</v>
      </c>
      <c r="O61" s="182">
        <v>0</v>
      </c>
      <c r="P61" s="182">
        <v>0</v>
      </c>
    </row>
    <row r="62" spans="1:16" ht="15.75">
      <c r="A62" s="107">
        <v>27</v>
      </c>
      <c r="B62" s="109" t="s">
        <v>211</v>
      </c>
      <c r="C62" s="85">
        <f t="shared" si="4"/>
        <v>0</v>
      </c>
      <c r="D62" s="182">
        <f t="shared" si="5"/>
        <v>0</v>
      </c>
      <c r="E62" s="182">
        <v>0</v>
      </c>
      <c r="F62" s="182">
        <v>0</v>
      </c>
      <c r="G62" s="182">
        <v>0</v>
      </c>
      <c r="H62" s="182">
        <v>0</v>
      </c>
      <c r="I62" s="182">
        <v>0</v>
      </c>
      <c r="J62" s="182">
        <v>0</v>
      </c>
      <c r="K62" s="182">
        <v>0</v>
      </c>
      <c r="L62" s="182">
        <v>0</v>
      </c>
      <c r="M62" s="182">
        <v>0</v>
      </c>
      <c r="N62" s="182">
        <v>0</v>
      </c>
      <c r="O62" s="182">
        <v>0</v>
      </c>
      <c r="P62" s="182">
        <v>0</v>
      </c>
    </row>
    <row r="63" spans="1:16" ht="15.75">
      <c r="A63" s="107">
        <v>28</v>
      </c>
      <c r="B63" s="109" t="s">
        <v>212</v>
      </c>
      <c r="C63" s="85">
        <f t="shared" si="4"/>
        <v>0</v>
      </c>
      <c r="D63" s="182">
        <f t="shared" si="5"/>
        <v>0</v>
      </c>
      <c r="E63" s="182">
        <v>0</v>
      </c>
      <c r="F63" s="182">
        <v>0</v>
      </c>
      <c r="G63" s="182">
        <v>0</v>
      </c>
      <c r="H63" s="182">
        <v>0</v>
      </c>
      <c r="I63" s="182">
        <v>0</v>
      </c>
      <c r="J63" s="182">
        <v>0</v>
      </c>
      <c r="K63" s="182">
        <v>0</v>
      </c>
      <c r="L63" s="182">
        <v>0</v>
      </c>
      <c r="M63" s="182">
        <v>0</v>
      </c>
      <c r="N63" s="182">
        <v>0</v>
      </c>
      <c r="O63" s="182">
        <v>0</v>
      </c>
      <c r="P63" s="182">
        <v>0</v>
      </c>
    </row>
    <row r="64" spans="1:16" ht="15.75">
      <c r="A64" s="107">
        <v>29</v>
      </c>
      <c r="B64" s="109" t="s">
        <v>213</v>
      </c>
      <c r="C64" s="85">
        <f t="shared" si="4"/>
        <v>0</v>
      </c>
      <c r="D64" s="182">
        <f t="shared" si="5"/>
        <v>0</v>
      </c>
      <c r="E64" s="182">
        <v>0</v>
      </c>
      <c r="F64" s="182">
        <v>0</v>
      </c>
      <c r="G64" s="182">
        <v>0</v>
      </c>
      <c r="H64" s="182">
        <v>0</v>
      </c>
      <c r="I64" s="182">
        <v>0</v>
      </c>
      <c r="J64" s="182">
        <v>0</v>
      </c>
      <c r="K64" s="182">
        <v>0</v>
      </c>
      <c r="L64" s="182">
        <v>0</v>
      </c>
      <c r="M64" s="182">
        <v>0</v>
      </c>
      <c r="N64" s="182">
        <v>0</v>
      </c>
      <c r="O64" s="182">
        <v>0</v>
      </c>
      <c r="P64" s="182">
        <v>0</v>
      </c>
    </row>
    <row r="65" spans="1:16" ht="15.75">
      <c r="A65" s="107">
        <v>30</v>
      </c>
      <c r="B65" s="109" t="s">
        <v>214</v>
      </c>
      <c r="C65" s="85">
        <f t="shared" si="4"/>
        <v>0</v>
      </c>
      <c r="D65" s="182">
        <f t="shared" si="5"/>
        <v>0</v>
      </c>
      <c r="E65" s="182">
        <v>0</v>
      </c>
      <c r="F65" s="182">
        <v>0</v>
      </c>
      <c r="G65" s="182">
        <v>0</v>
      </c>
      <c r="H65" s="182">
        <v>0</v>
      </c>
      <c r="I65" s="182">
        <v>0</v>
      </c>
      <c r="J65" s="182">
        <v>0</v>
      </c>
      <c r="K65" s="182">
        <v>0</v>
      </c>
      <c r="L65" s="182">
        <v>0</v>
      </c>
      <c r="M65" s="182">
        <v>0</v>
      </c>
      <c r="N65" s="182">
        <v>0</v>
      </c>
      <c r="O65" s="182">
        <v>0</v>
      </c>
      <c r="P65" s="182">
        <v>0</v>
      </c>
    </row>
    <row r="66" spans="1:16" ht="15.75">
      <c r="A66" s="107">
        <v>31</v>
      </c>
      <c r="B66" s="109" t="s">
        <v>215</v>
      </c>
      <c r="C66" s="85">
        <f t="shared" si="4"/>
        <v>0</v>
      </c>
      <c r="D66" s="182">
        <f t="shared" si="5"/>
        <v>0</v>
      </c>
      <c r="E66" s="182">
        <v>0</v>
      </c>
      <c r="F66" s="182">
        <v>0</v>
      </c>
      <c r="G66" s="182">
        <v>0</v>
      </c>
      <c r="H66" s="182">
        <v>0</v>
      </c>
      <c r="I66" s="182">
        <v>0</v>
      </c>
      <c r="J66" s="182">
        <v>0</v>
      </c>
      <c r="K66" s="182">
        <v>0</v>
      </c>
      <c r="L66" s="182">
        <v>0</v>
      </c>
      <c r="M66" s="182">
        <v>0</v>
      </c>
      <c r="N66" s="182">
        <v>0</v>
      </c>
      <c r="O66" s="182">
        <v>0</v>
      </c>
      <c r="P66" s="182">
        <v>0</v>
      </c>
    </row>
    <row r="67" spans="1:16" ht="15.75">
      <c r="A67" s="107">
        <v>32</v>
      </c>
      <c r="B67" s="109" t="s">
        <v>216</v>
      </c>
      <c r="C67" s="85">
        <f t="shared" si="4"/>
        <v>0</v>
      </c>
      <c r="D67" s="182">
        <f t="shared" si="5"/>
        <v>0</v>
      </c>
      <c r="E67" s="182">
        <v>0</v>
      </c>
      <c r="F67" s="182">
        <v>0</v>
      </c>
      <c r="G67" s="182">
        <v>0</v>
      </c>
      <c r="H67" s="182">
        <v>0</v>
      </c>
      <c r="I67" s="182">
        <v>0</v>
      </c>
      <c r="J67" s="182">
        <v>0</v>
      </c>
      <c r="K67" s="182">
        <v>0</v>
      </c>
      <c r="L67" s="182">
        <v>0</v>
      </c>
      <c r="M67" s="182">
        <v>0</v>
      </c>
      <c r="N67" s="182">
        <v>0</v>
      </c>
      <c r="O67" s="182">
        <v>0</v>
      </c>
      <c r="P67" s="182">
        <v>0</v>
      </c>
    </row>
    <row r="68" spans="1:16" ht="15.75">
      <c r="A68" s="107">
        <v>33</v>
      </c>
      <c r="B68" s="109" t="s">
        <v>217</v>
      </c>
      <c r="C68" s="85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</row>
    <row r="69" spans="1:16" ht="15.75">
      <c r="A69" s="107">
        <v>34</v>
      </c>
      <c r="B69" s="109" t="s">
        <v>218</v>
      </c>
      <c r="C69" s="85">
        <f t="shared" si="4"/>
        <v>0</v>
      </c>
      <c r="D69" s="182">
        <f t="shared" si="5"/>
        <v>0</v>
      </c>
      <c r="E69" s="182">
        <v>0</v>
      </c>
      <c r="F69" s="182">
        <v>0</v>
      </c>
      <c r="G69" s="182">
        <v>0</v>
      </c>
      <c r="H69" s="182">
        <v>0</v>
      </c>
      <c r="I69" s="182">
        <v>0</v>
      </c>
      <c r="J69" s="182">
        <v>0</v>
      </c>
      <c r="K69" s="182">
        <v>0</v>
      </c>
      <c r="L69" s="182">
        <v>0</v>
      </c>
      <c r="M69" s="182">
        <v>0</v>
      </c>
      <c r="N69" s="182">
        <v>0</v>
      </c>
      <c r="O69" s="182">
        <v>0</v>
      </c>
      <c r="P69" s="182">
        <v>0</v>
      </c>
    </row>
    <row r="70" spans="1:16" ht="15.75">
      <c r="A70" s="107">
        <v>35</v>
      </c>
      <c r="B70" s="109" t="s">
        <v>219</v>
      </c>
      <c r="C70" s="85">
        <f t="shared" si="4"/>
        <v>0</v>
      </c>
      <c r="D70" s="182">
        <f t="shared" si="5"/>
        <v>0</v>
      </c>
      <c r="E70" s="182">
        <v>0</v>
      </c>
      <c r="F70" s="182">
        <v>0</v>
      </c>
      <c r="G70" s="182">
        <v>0</v>
      </c>
      <c r="H70" s="182">
        <v>0</v>
      </c>
      <c r="I70" s="182">
        <v>0</v>
      </c>
      <c r="J70" s="182">
        <v>0</v>
      </c>
      <c r="K70" s="182">
        <v>0</v>
      </c>
      <c r="L70" s="182">
        <v>0</v>
      </c>
      <c r="M70" s="182">
        <v>0</v>
      </c>
      <c r="N70" s="182">
        <v>0</v>
      </c>
      <c r="O70" s="182">
        <v>0</v>
      </c>
      <c r="P70" s="182">
        <v>0</v>
      </c>
    </row>
    <row r="71" spans="1:16" ht="15.75">
      <c r="A71" s="107">
        <v>36</v>
      </c>
      <c r="B71" s="110" t="s">
        <v>220</v>
      </c>
      <c r="C71" s="85">
        <f t="shared" si="4"/>
        <v>0</v>
      </c>
      <c r="D71" s="182">
        <f t="shared" si="5"/>
        <v>0</v>
      </c>
      <c r="E71" s="182">
        <v>0</v>
      </c>
      <c r="F71" s="182">
        <v>0</v>
      </c>
      <c r="G71" s="182">
        <v>0</v>
      </c>
      <c r="H71" s="182">
        <v>0</v>
      </c>
      <c r="I71" s="182">
        <v>0</v>
      </c>
      <c r="J71" s="182">
        <v>0</v>
      </c>
      <c r="K71" s="182">
        <v>0</v>
      </c>
      <c r="L71" s="182">
        <v>0</v>
      </c>
      <c r="M71" s="182">
        <v>0</v>
      </c>
      <c r="N71" s="182">
        <v>0</v>
      </c>
      <c r="O71" s="182">
        <v>0</v>
      </c>
      <c r="P71" s="182">
        <v>0</v>
      </c>
    </row>
    <row r="72" spans="1:16" ht="15.75">
      <c r="A72" s="107">
        <v>37</v>
      </c>
      <c r="B72" s="110" t="s">
        <v>221</v>
      </c>
      <c r="C72" s="85">
        <f t="shared" si="4"/>
        <v>0</v>
      </c>
      <c r="D72" s="182">
        <f t="shared" si="5"/>
        <v>0</v>
      </c>
      <c r="E72" s="182">
        <v>0</v>
      </c>
      <c r="F72" s="182">
        <v>0</v>
      </c>
      <c r="G72" s="182">
        <v>0</v>
      </c>
      <c r="H72" s="182">
        <v>0</v>
      </c>
      <c r="I72" s="182">
        <v>0</v>
      </c>
      <c r="J72" s="182">
        <v>0</v>
      </c>
      <c r="K72" s="182">
        <v>0</v>
      </c>
      <c r="L72" s="182">
        <v>0</v>
      </c>
      <c r="M72" s="182">
        <v>0</v>
      </c>
      <c r="N72" s="182">
        <v>0</v>
      </c>
      <c r="O72" s="182">
        <v>0</v>
      </c>
      <c r="P72" s="182">
        <v>0</v>
      </c>
    </row>
    <row r="73" spans="1:16" ht="15.75">
      <c r="A73" s="107">
        <v>38</v>
      </c>
      <c r="B73" s="110" t="s">
        <v>222</v>
      </c>
      <c r="C73" s="85">
        <f t="shared" si="4"/>
        <v>0</v>
      </c>
      <c r="D73" s="182">
        <f t="shared" si="5"/>
        <v>0</v>
      </c>
      <c r="E73" s="182">
        <v>0</v>
      </c>
      <c r="F73" s="182">
        <v>0</v>
      </c>
      <c r="G73" s="182">
        <v>0</v>
      </c>
      <c r="H73" s="182">
        <v>0</v>
      </c>
      <c r="I73" s="182">
        <v>0</v>
      </c>
      <c r="J73" s="182">
        <v>0</v>
      </c>
      <c r="K73" s="182">
        <v>0</v>
      </c>
      <c r="L73" s="182">
        <v>0</v>
      </c>
      <c r="M73" s="182">
        <v>0</v>
      </c>
      <c r="N73" s="182">
        <v>0</v>
      </c>
      <c r="O73" s="182">
        <v>0</v>
      </c>
      <c r="P73" s="182">
        <v>0</v>
      </c>
    </row>
    <row r="74" spans="1:16" ht="15.75">
      <c r="A74" s="107">
        <v>39</v>
      </c>
      <c r="B74" s="110" t="s">
        <v>223</v>
      </c>
      <c r="C74" s="85">
        <f t="shared" si="4"/>
        <v>0</v>
      </c>
      <c r="D74" s="182">
        <f t="shared" si="5"/>
        <v>0</v>
      </c>
      <c r="E74" s="182">
        <v>0</v>
      </c>
      <c r="F74" s="182">
        <v>0</v>
      </c>
      <c r="G74" s="182">
        <v>0</v>
      </c>
      <c r="H74" s="182">
        <v>0</v>
      </c>
      <c r="I74" s="182">
        <v>0</v>
      </c>
      <c r="J74" s="182">
        <v>0</v>
      </c>
      <c r="K74" s="182">
        <v>0</v>
      </c>
      <c r="L74" s="182">
        <v>0</v>
      </c>
      <c r="M74" s="182">
        <v>0</v>
      </c>
      <c r="N74" s="182">
        <v>0</v>
      </c>
      <c r="O74" s="182">
        <v>0</v>
      </c>
      <c r="P74" s="182">
        <v>0</v>
      </c>
    </row>
    <row r="75" spans="1:16" ht="15.75">
      <c r="A75" s="107">
        <v>40</v>
      </c>
      <c r="B75" s="110" t="s">
        <v>224</v>
      </c>
      <c r="C75" s="85">
        <f t="shared" si="4"/>
        <v>6</v>
      </c>
      <c r="D75" s="182">
        <f t="shared" si="5"/>
        <v>2</v>
      </c>
      <c r="E75" s="182">
        <v>6</v>
      </c>
      <c r="F75" s="182">
        <v>2</v>
      </c>
      <c r="G75" s="182">
        <v>0</v>
      </c>
      <c r="H75" s="182">
        <v>0</v>
      </c>
      <c r="I75" s="182">
        <v>4</v>
      </c>
      <c r="J75" s="182">
        <v>0</v>
      </c>
      <c r="K75" s="182">
        <v>2</v>
      </c>
      <c r="L75" s="182">
        <v>2</v>
      </c>
      <c r="M75" s="182">
        <v>0</v>
      </c>
      <c r="N75" s="182">
        <v>0</v>
      </c>
      <c r="O75" s="182">
        <v>926000</v>
      </c>
      <c r="P75" s="182">
        <v>926000</v>
      </c>
    </row>
    <row r="76" spans="1:16" ht="15.75">
      <c r="A76" s="107">
        <v>41</v>
      </c>
      <c r="B76" s="110" t="s">
        <v>225</v>
      </c>
      <c r="C76" s="85">
        <f t="shared" si="4"/>
        <v>0</v>
      </c>
      <c r="D76" s="182">
        <f t="shared" si="5"/>
        <v>0</v>
      </c>
      <c r="E76" s="182">
        <v>0</v>
      </c>
      <c r="F76" s="182">
        <v>0</v>
      </c>
      <c r="G76" s="182">
        <v>0</v>
      </c>
      <c r="H76" s="182">
        <v>0</v>
      </c>
      <c r="I76" s="182">
        <v>0</v>
      </c>
      <c r="J76" s="182">
        <v>0</v>
      </c>
      <c r="K76" s="182">
        <v>0</v>
      </c>
      <c r="L76" s="182">
        <v>0</v>
      </c>
      <c r="M76" s="182">
        <v>0</v>
      </c>
      <c r="N76" s="182">
        <v>0</v>
      </c>
      <c r="O76" s="182">
        <v>0</v>
      </c>
      <c r="P76" s="182">
        <v>0</v>
      </c>
    </row>
    <row r="77" spans="1:16" ht="15.75">
      <c r="A77" s="107">
        <v>42</v>
      </c>
      <c r="B77" s="110" t="s">
        <v>226</v>
      </c>
      <c r="C77" s="85">
        <f t="shared" si="4"/>
        <v>3</v>
      </c>
      <c r="D77" s="182">
        <f t="shared" si="5"/>
        <v>1</v>
      </c>
      <c r="E77" s="182">
        <v>1</v>
      </c>
      <c r="F77" s="182">
        <v>0</v>
      </c>
      <c r="G77" s="182">
        <v>2</v>
      </c>
      <c r="H77" s="182">
        <v>1</v>
      </c>
      <c r="I77" s="182">
        <v>2</v>
      </c>
      <c r="J77" s="182"/>
      <c r="K77" s="182">
        <v>0</v>
      </c>
      <c r="L77" s="182">
        <v>0</v>
      </c>
      <c r="M77" s="182">
        <v>1</v>
      </c>
      <c r="N77" s="182"/>
      <c r="O77" s="182">
        <v>29972</v>
      </c>
      <c r="P77" s="182">
        <v>0</v>
      </c>
    </row>
    <row r="78" spans="1:16" ht="15.75">
      <c r="A78" s="107">
        <v>43</v>
      </c>
      <c r="B78" s="110" t="s">
        <v>227</v>
      </c>
      <c r="C78" s="85">
        <f t="shared" si="4"/>
        <v>0</v>
      </c>
      <c r="D78" s="182">
        <f t="shared" si="5"/>
        <v>0</v>
      </c>
      <c r="E78" s="182">
        <v>0</v>
      </c>
      <c r="F78" s="182">
        <v>0</v>
      </c>
      <c r="G78" s="182">
        <v>0</v>
      </c>
      <c r="H78" s="182">
        <v>0</v>
      </c>
      <c r="I78" s="182">
        <v>0</v>
      </c>
      <c r="J78" s="182">
        <v>0</v>
      </c>
      <c r="K78" s="182">
        <v>0</v>
      </c>
      <c r="L78" s="182">
        <v>0</v>
      </c>
      <c r="M78" s="182">
        <v>0</v>
      </c>
      <c r="N78" s="182">
        <v>0</v>
      </c>
      <c r="O78" s="182">
        <v>0</v>
      </c>
      <c r="P78" s="182">
        <v>0</v>
      </c>
    </row>
    <row r="79" spans="1:16" ht="15.75">
      <c r="A79" s="107">
        <v>44</v>
      </c>
      <c r="B79" s="110" t="s">
        <v>228</v>
      </c>
      <c r="C79" s="85">
        <f t="shared" si="4"/>
        <v>0</v>
      </c>
      <c r="D79" s="182">
        <f t="shared" si="5"/>
        <v>0</v>
      </c>
      <c r="E79" s="182">
        <v>0</v>
      </c>
      <c r="F79" s="182">
        <v>0</v>
      </c>
      <c r="G79" s="182">
        <v>0</v>
      </c>
      <c r="H79" s="182">
        <v>0</v>
      </c>
      <c r="I79" s="182">
        <v>0</v>
      </c>
      <c r="J79" s="182">
        <v>0</v>
      </c>
      <c r="K79" s="182">
        <v>0</v>
      </c>
      <c r="L79" s="182">
        <v>0</v>
      </c>
      <c r="M79" s="182">
        <v>0</v>
      </c>
      <c r="N79" s="182">
        <v>0</v>
      </c>
      <c r="O79" s="182">
        <v>0</v>
      </c>
      <c r="P79" s="182">
        <v>0</v>
      </c>
    </row>
    <row r="80" spans="1:16" s="97" customFormat="1" ht="15.75">
      <c r="A80" s="107">
        <v>45</v>
      </c>
      <c r="B80" s="111" t="s">
        <v>234</v>
      </c>
      <c r="C80" s="85">
        <f t="shared" si="4"/>
        <v>0</v>
      </c>
      <c r="D80" s="182">
        <f t="shared" si="5"/>
        <v>0</v>
      </c>
      <c r="E80" s="182">
        <v>0</v>
      </c>
      <c r="F80" s="182">
        <v>0</v>
      </c>
      <c r="G80" s="182">
        <v>0</v>
      </c>
      <c r="H80" s="182">
        <v>0</v>
      </c>
      <c r="I80" s="182">
        <v>0</v>
      </c>
      <c r="J80" s="182">
        <v>0</v>
      </c>
      <c r="K80" s="182">
        <v>0</v>
      </c>
      <c r="L80" s="182">
        <v>0</v>
      </c>
      <c r="M80" s="182">
        <v>0</v>
      </c>
      <c r="N80" s="182">
        <v>0</v>
      </c>
      <c r="O80" s="182">
        <v>0</v>
      </c>
      <c r="P80" s="182">
        <v>0</v>
      </c>
    </row>
    <row r="81" spans="1:16" s="97" customFormat="1" ht="15.75">
      <c r="A81" s="107">
        <v>46</v>
      </c>
      <c r="B81" s="111" t="s">
        <v>235</v>
      </c>
      <c r="C81" s="85">
        <f t="shared" si="4"/>
        <v>0</v>
      </c>
      <c r="D81" s="182">
        <f t="shared" si="5"/>
        <v>0</v>
      </c>
      <c r="E81" s="182">
        <v>0</v>
      </c>
      <c r="F81" s="182">
        <v>0</v>
      </c>
      <c r="G81" s="182">
        <v>0</v>
      </c>
      <c r="H81" s="182">
        <v>0</v>
      </c>
      <c r="I81" s="182">
        <v>0</v>
      </c>
      <c r="J81" s="182">
        <v>0</v>
      </c>
      <c r="K81" s="182">
        <v>0</v>
      </c>
      <c r="L81" s="182">
        <v>0</v>
      </c>
      <c r="M81" s="182">
        <v>0</v>
      </c>
      <c r="N81" s="182">
        <v>0</v>
      </c>
      <c r="O81" s="182">
        <v>0</v>
      </c>
      <c r="P81" s="182">
        <v>0</v>
      </c>
    </row>
    <row r="82" spans="1:16" s="97" customFormat="1" ht="15.75">
      <c r="A82" s="107">
        <v>47</v>
      </c>
      <c r="B82" s="111" t="s">
        <v>236</v>
      </c>
      <c r="C82" s="85">
        <f t="shared" si="4"/>
        <v>0</v>
      </c>
      <c r="D82" s="182">
        <f t="shared" si="5"/>
        <v>0</v>
      </c>
      <c r="E82" s="182">
        <v>0</v>
      </c>
      <c r="F82" s="182">
        <v>0</v>
      </c>
      <c r="G82" s="182">
        <v>0</v>
      </c>
      <c r="H82" s="182">
        <v>0</v>
      </c>
      <c r="I82" s="182">
        <v>0</v>
      </c>
      <c r="J82" s="182">
        <v>0</v>
      </c>
      <c r="K82" s="182">
        <v>0</v>
      </c>
      <c r="L82" s="182">
        <v>0</v>
      </c>
      <c r="M82" s="182">
        <v>0</v>
      </c>
      <c r="N82" s="182">
        <v>0</v>
      </c>
      <c r="O82" s="182">
        <v>0</v>
      </c>
      <c r="P82" s="182">
        <v>0</v>
      </c>
    </row>
    <row r="83" spans="1:16" s="97" customFormat="1" ht="15.75">
      <c r="A83" s="107">
        <v>48</v>
      </c>
      <c r="B83" s="111" t="s">
        <v>237</v>
      </c>
      <c r="C83" s="85">
        <f t="shared" si="4"/>
        <v>0</v>
      </c>
      <c r="D83" s="182">
        <f t="shared" si="5"/>
        <v>0</v>
      </c>
      <c r="E83" s="182">
        <v>0</v>
      </c>
      <c r="F83" s="182">
        <v>0</v>
      </c>
      <c r="G83" s="182">
        <v>0</v>
      </c>
      <c r="H83" s="182">
        <v>0</v>
      </c>
      <c r="I83" s="182">
        <v>0</v>
      </c>
      <c r="J83" s="182">
        <v>0</v>
      </c>
      <c r="K83" s="182">
        <v>0</v>
      </c>
      <c r="L83" s="182">
        <v>0</v>
      </c>
      <c r="M83" s="182">
        <v>0</v>
      </c>
      <c r="N83" s="182">
        <v>0</v>
      </c>
      <c r="O83" s="182">
        <v>0</v>
      </c>
      <c r="P83" s="182">
        <v>0</v>
      </c>
    </row>
    <row r="84" spans="1:16" s="97" customFormat="1" ht="15.75">
      <c r="A84" s="107">
        <v>49</v>
      </c>
      <c r="B84" s="111" t="s">
        <v>238</v>
      </c>
      <c r="C84" s="85">
        <f t="shared" si="4"/>
        <v>0</v>
      </c>
      <c r="D84" s="182">
        <f t="shared" si="5"/>
        <v>0</v>
      </c>
      <c r="E84" s="182">
        <v>0</v>
      </c>
      <c r="F84" s="182">
        <v>0</v>
      </c>
      <c r="G84" s="182">
        <v>0</v>
      </c>
      <c r="H84" s="182">
        <v>0</v>
      </c>
      <c r="I84" s="182">
        <v>0</v>
      </c>
      <c r="J84" s="182">
        <v>0</v>
      </c>
      <c r="K84" s="182">
        <v>0</v>
      </c>
      <c r="L84" s="182">
        <v>0</v>
      </c>
      <c r="M84" s="182">
        <v>0</v>
      </c>
      <c r="N84" s="182">
        <v>0</v>
      </c>
      <c r="O84" s="182">
        <v>0</v>
      </c>
      <c r="P84" s="182">
        <v>0</v>
      </c>
    </row>
    <row r="85" spans="1:16" s="97" customFormat="1" ht="15.75">
      <c r="A85" s="107">
        <v>50</v>
      </c>
      <c r="B85" s="111" t="s">
        <v>239</v>
      </c>
      <c r="C85" s="85">
        <f t="shared" si="4"/>
        <v>1</v>
      </c>
      <c r="D85" s="182">
        <f t="shared" si="5"/>
        <v>1</v>
      </c>
      <c r="E85" s="182">
        <v>1</v>
      </c>
      <c r="F85" s="182">
        <v>1</v>
      </c>
      <c r="G85" s="182">
        <v>0</v>
      </c>
      <c r="H85" s="182">
        <v>0</v>
      </c>
      <c r="I85" s="182">
        <v>0</v>
      </c>
      <c r="J85" s="182">
        <v>0</v>
      </c>
      <c r="K85" s="182">
        <v>1</v>
      </c>
      <c r="L85" s="182">
        <v>1</v>
      </c>
      <c r="M85" s="182">
        <v>0</v>
      </c>
      <c r="N85" s="182">
        <v>0</v>
      </c>
      <c r="O85" s="182">
        <v>120000</v>
      </c>
      <c r="P85" s="182">
        <v>120000</v>
      </c>
    </row>
    <row r="86" spans="1:16" s="97" customFormat="1" ht="15.75">
      <c r="A86" s="107">
        <v>51</v>
      </c>
      <c r="B86" s="112" t="s">
        <v>240</v>
      </c>
      <c r="C86" s="85">
        <f t="shared" si="4"/>
        <v>0</v>
      </c>
      <c r="D86" s="182">
        <f t="shared" si="5"/>
        <v>0</v>
      </c>
      <c r="E86" s="182">
        <v>0</v>
      </c>
      <c r="F86" s="182">
        <v>0</v>
      </c>
      <c r="G86" s="182">
        <v>0</v>
      </c>
      <c r="H86" s="182">
        <v>0</v>
      </c>
      <c r="I86" s="182">
        <v>0</v>
      </c>
      <c r="J86" s="182">
        <v>0</v>
      </c>
      <c r="K86" s="182">
        <v>0</v>
      </c>
      <c r="L86" s="182">
        <v>0</v>
      </c>
      <c r="M86" s="182">
        <v>0</v>
      </c>
      <c r="N86" s="182">
        <v>0</v>
      </c>
      <c r="O86" s="182">
        <v>0</v>
      </c>
      <c r="P86" s="182">
        <v>0</v>
      </c>
    </row>
    <row r="87" spans="1:16" s="97" customFormat="1" ht="15.75">
      <c r="A87" s="107">
        <v>52</v>
      </c>
      <c r="B87" s="112" t="s">
        <v>241</v>
      </c>
      <c r="C87" s="85">
        <f t="shared" si="4"/>
        <v>1</v>
      </c>
      <c r="D87" s="182">
        <f t="shared" si="5"/>
        <v>1</v>
      </c>
      <c r="E87" s="182">
        <v>0</v>
      </c>
      <c r="F87" s="182">
        <v>0</v>
      </c>
      <c r="G87" s="182">
        <v>1</v>
      </c>
      <c r="H87" s="182">
        <v>1</v>
      </c>
      <c r="I87" s="182">
        <v>0</v>
      </c>
      <c r="J87" s="182">
        <v>0</v>
      </c>
      <c r="K87" s="182">
        <v>0</v>
      </c>
      <c r="L87" s="182">
        <v>0</v>
      </c>
      <c r="M87" s="182">
        <v>1</v>
      </c>
      <c r="N87" s="182">
        <v>1</v>
      </c>
      <c r="O87" s="182">
        <v>56800</v>
      </c>
      <c r="P87" s="182">
        <v>56800</v>
      </c>
    </row>
    <row r="88" spans="1:16" s="97" customFormat="1" ht="15.75">
      <c r="A88" s="107">
        <v>53</v>
      </c>
      <c r="B88" s="112" t="s">
        <v>242</v>
      </c>
      <c r="C88" s="85">
        <f t="shared" si="4"/>
        <v>1</v>
      </c>
      <c r="D88" s="182">
        <f t="shared" si="5"/>
        <v>0</v>
      </c>
      <c r="E88" s="182">
        <v>1</v>
      </c>
      <c r="F88" s="182">
        <v>0</v>
      </c>
      <c r="G88" s="182">
        <v>0</v>
      </c>
      <c r="H88" s="182">
        <v>0</v>
      </c>
      <c r="I88" s="182">
        <v>0</v>
      </c>
      <c r="J88" s="182">
        <v>0</v>
      </c>
      <c r="K88" s="182">
        <v>0</v>
      </c>
      <c r="L88" s="182">
        <v>0</v>
      </c>
      <c r="M88" s="182">
        <v>1</v>
      </c>
      <c r="N88" s="182">
        <v>0</v>
      </c>
      <c r="O88" s="182"/>
      <c r="P88" s="182"/>
    </row>
    <row r="89" spans="1:16" s="97" customFormat="1" ht="15.75">
      <c r="A89" s="107">
        <v>54</v>
      </c>
      <c r="B89" s="112" t="s">
        <v>243</v>
      </c>
      <c r="C89" s="85">
        <f t="shared" si="4"/>
        <v>1</v>
      </c>
      <c r="D89" s="182">
        <f t="shared" si="5"/>
        <v>1</v>
      </c>
      <c r="E89" s="182">
        <v>0</v>
      </c>
      <c r="F89" s="182">
        <v>0</v>
      </c>
      <c r="G89" s="182">
        <v>1</v>
      </c>
      <c r="H89" s="182">
        <v>1</v>
      </c>
      <c r="I89" s="182">
        <v>0</v>
      </c>
      <c r="J89" s="182">
        <v>0</v>
      </c>
      <c r="K89" s="182">
        <v>0</v>
      </c>
      <c r="L89" s="182">
        <v>0</v>
      </c>
      <c r="M89" s="182">
        <v>1</v>
      </c>
      <c r="N89" s="182">
        <v>1</v>
      </c>
      <c r="O89" s="182">
        <v>3525</v>
      </c>
      <c r="P89" s="182">
        <v>3525</v>
      </c>
    </row>
    <row r="90" spans="1:16" s="97" customFormat="1" ht="15.75">
      <c r="A90" s="107">
        <v>55</v>
      </c>
      <c r="B90" s="112" t="s">
        <v>244</v>
      </c>
      <c r="C90" s="85">
        <f t="shared" si="4"/>
        <v>3</v>
      </c>
      <c r="D90" s="182">
        <f t="shared" si="5"/>
        <v>2</v>
      </c>
      <c r="E90" s="182">
        <v>1</v>
      </c>
      <c r="F90" s="182">
        <v>0</v>
      </c>
      <c r="G90" s="182">
        <v>2</v>
      </c>
      <c r="H90" s="182">
        <v>2</v>
      </c>
      <c r="I90" s="182">
        <v>0</v>
      </c>
      <c r="J90" s="182">
        <v>0</v>
      </c>
      <c r="K90" s="182">
        <v>2</v>
      </c>
      <c r="L90" s="182">
        <v>2</v>
      </c>
      <c r="M90" s="182">
        <v>1</v>
      </c>
      <c r="N90" s="182">
        <v>0</v>
      </c>
      <c r="O90" s="182">
        <v>516238</v>
      </c>
      <c r="P90" s="182">
        <v>516238</v>
      </c>
    </row>
    <row r="91" spans="1:16" s="97" customFormat="1" ht="15.75">
      <c r="A91" s="107">
        <v>56</v>
      </c>
      <c r="B91" s="112" t="s">
        <v>245</v>
      </c>
      <c r="C91" s="85">
        <f t="shared" si="4"/>
        <v>1</v>
      </c>
      <c r="D91" s="182">
        <f t="shared" si="5"/>
        <v>1</v>
      </c>
      <c r="E91" s="182">
        <v>1</v>
      </c>
      <c r="F91" s="182">
        <v>1</v>
      </c>
      <c r="G91" s="182">
        <v>0</v>
      </c>
      <c r="H91" s="182">
        <v>0</v>
      </c>
      <c r="I91" s="182">
        <v>0</v>
      </c>
      <c r="J91" s="182">
        <v>0</v>
      </c>
      <c r="K91" s="182">
        <v>0</v>
      </c>
      <c r="L91" s="182">
        <v>0</v>
      </c>
      <c r="M91" s="182">
        <v>0</v>
      </c>
      <c r="N91" s="182">
        <v>0</v>
      </c>
      <c r="O91" s="182">
        <v>3625000</v>
      </c>
      <c r="P91" s="182">
        <v>3625000</v>
      </c>
    </row>
    <row r="92" spans="1:16" s="97" customFormat="1" ht="15.75">
      <c r="A92" s="107">
        <v>57</v>
      </c>
      <c r="B92" s="112" t="s">
        <v>246</v>
      </c>
      <c r="C92" s="85">
        <f t="shared" si="4"/>
        <v>1</v>
      </c>
      <c r="D92" s="182">
        <f t="shared" si="5"/>
        <v>1</v>
      </c>
      <c r="E92" s="182">
        <v>1</v>
      </c>
      <c r="F92" s="182">
        <v>1</v>
      </c>
      <c r="G92" s="182">
        <v>0</v>
      </c>
      <c r="H92" s="182">
        <v>0</v>
      </c>
      <c r="I92" s="182">
        <v>0</v>
      </c>
      <c r="J92" s="182">
        <v>0</v>
      </c>
      <c r="K92" s="182">
        <v>0</v>
      </c>
      <c r="L92" s="182">
        <v>0</v>
      </c>
      <c r="M92" s="182">
        <v>1</v>
      </c>
      <c r="N92" s="182">
        <v>1</v>
      </c>
      <c r="O92" s="182">
        <v>26862</v>
      </c>
      <c r="P92" s="182">
        <v>26862</v>
      </c>
    </row>
    <row r="93" spans="1:16" s="97" customFormat="1" ht="15.75">
      <c r="A93" s="107">
        <v>58</v>
      </c>
      <c r="B93" s="112" t="s">
        <v>247</v>
      </c>
      <c r="C93" s="85">
        <f t="shared" si="4"/>
        <v>0</v>
      </c>
      <c r="D93" s="182">
        <f t="shared" si="5"/>
        <v>0</v>
      </c>
      <c r="E93" s="182">
        <v>0</v>
      </c>
      <c r="F93" s="182">
        <v>0</v>
      </c>
      <c r="G93" s="182">
        <v>0</v>
      </c>
      <c r="H93" s="182">
        <v>0</v>
      </c>
      <c r="I93" s="182">
        <v>0</v>
      </c>
      <c r="J93" s="182">
        <v>0</v>
      </c>
      <c r="K93" s="182">
        <v>0</v>
      </c>
      <c r="L93" s="182">
        <v>0</v>
      </c>
      <c r="M93" s="182">
        <v>0</v>
      </c>
      <c r="N93" s="182">
        <v>0</v>
      </c>
      <c r="O93" s="182">
        <v>0</v>
      </c>
      <c r="P93" s="182">
        <v>0</v>
      </c>
    </row>
    <row r="94" spans="1:16" s="97" customFormat="1" ht="15.75">
      <c r="A94" s="107">
        <v>59</v>
      </c>
      <c r="B94" s="112" t="s">
        <v>248</v>
      </c>
      <c r="C94" s="85">
        <f t="shared" si="4"/>
        <v>0</v>
      </c>
      <c r="D94" s="182">
        <f t="shared" si="5"/>
        <v>0</v>
      </c>
      <c r="E94" s="182">
        <v>0</v>
      </c>
      <c r="F94" s="182">
        <v>0</v>
      </c>
      <c r="G94" s="182">
        <v>0</v>
      </c>
      <c r="H94" s="182">
        <v>0</v>
      </c>
      <c r="I94" s="182">
        <v>0</v>
      </c>
      <c r="J94" s="182">
        <v>0</v>
      </c>
      <c r="K94" s="182">
        <v>0</v>
      </c>
      <c r="L94" s="182">
        <v>0</v>
      </c>
      <c r="M94" s="182">
        <v>0</v>
      </c>
      <c r="N94" s="182">
        <v>0</v>
      </c>
      <c r="O94" s="182">
        <v>0</v>
      </c>
      <c r="P94" s="182">
        <v>0</v>
      </c>
    </row>
    <row r="95" spans="1:16" s="97" customFormat="1" ht="15.75">
      <c r="A95" s="107">
        <v>60</v>
      </c>
      <c r="B95" s="112" t="s">
        <v>249</v>
      </c>
      <c r="C95" s="85">
        <f t="shared" si="4"/>
        <v>0</v>
      </c>
      <c r="D95" s="182">
        <f t="shared" si="5"/>
        <v>0</v>
      </c>
      <c r="E95" s="182">
        <v>0</v>
      </c>
      <c r="F95" s="182">
        <v>0</v>
      </c>
      <c r="G95" s="182">
        <v>0</v>
      </c>
      <c r="H95" s="182">
        <v>0</v>
      </c>
      <c r="I95" s="182">
        <v>0</v>
      </c>
      <c r="J95" s="182">
        <v>0</v>
      </c>
      <c r="K95" s="182">
        <v>0</v>
      </c>
      <c r="L95" s="182">
        <v>0</v>
      </c>
      <c r="M95" s="182">
        <v>0</v>
      </c>
      <c r="N95" s="182">
        <v>0</v>
      </c>
      <c r="O95" s="182">
        <v>0</v>
      </c>
      <c r="P95" s="182">
        <v>0</v>
      </c>
    </row>
    <row r="96" spans="1:16" s="97" customFormat="1" ht="15.75">
      <c r="A96" s="107">
        <v>61</v>
      </c>
      <c r="B96" s="112" t="s">
        <v>250</v>
      </c>
      <c r="C96" s="85">
        <f t="shared" si="4"/>
        <v>0</v>
      </c>
      <c r="D96" s="182">
        <f t="shared" si="5"/>
        <v>0</v>
      </c>
      <c r="E96" s="182">
        <v>0</v>
      </c>
      <c r="F96" s="182">
        <v>0</v>
      </c>
      <c r="G96" s="182">
        <v>0</v>
      </c>
      <c r="H96" s="182">
        <v>0</v>
      </c>
      <c r="I96" s="182">
        <v>0</v>
      </c>
      <c r="J96" s="182">
        <v>0</v>
      </c>
      <c r="K96" s="182">
        <v>0</v>
      </c>
      <c r="L96" s="182">
        <v>0</v>
      </c>
      <c r="M96" s="182">
        <v>0</v>
      </c>
      <c r="N96" s="182">
        <v>0</v>
      </c>
      <c r="O96" s="182">
        <v>0</v>
      </c>
      <c r="P96" s="182">
        <v>0</v>
      </c>
    </row>
    <row r="97" spans="1:16" s="97" customFormat="1" ht="21" customHeight="1">
      <c r="A97" s="107">
        <v>62</v>
      </c>
      <c r="B97" s="112" t="s">
        <v>251</v>
      </c>
      <c r="C97" s="85">
        <f t="shared" si="4"/>
        <v>0</v>
      </c>
      <c r="D97" s="182">
        <f t="shared" si="5"/>
        <v>0</v>
      </c>
      <c r="E97" s="182">
        <v>0</v>
      </c>
      <c r="F97" s="182">
        <v>0</v>
      </c>
      <c r="G97" s="182">
        <v>0</v>
      </c>
      <c r="H97" s="182">
        <v>0</v>
      </c>
      <c r="I97" s="182">
        <v>0</v>
      </c>
      <c r="J97" s="182">
        <v>0</v>
      </c>
      <c r="K97" s="182">
        <v>0</v>
      </c>
      <c r="L97" s="182">
        <v>0</v>
      </c>
      <c r="M97" s="182">
        <v>0</v>
      </c>
      <c r="N97" s="182">
        <v>0</v>
      </c>
      <c r="O97" s="182">
        <v>0</v>
      </c>
      <c r="P97" s="182">
        <v>0</v>
      </c>
    </row>
    <row r="98" spans="1:16" s="97" customFormat="1" ht="15.75">
      <c r="A98" s="107">
        <v>63</v>
      </c>
      <c r="B98" s="112" t="s">
        <v>252</v>
      </c>
      <c r="C98" s="85">
        <f t="shared" si="4"/>
        <v>2</v>
      </c>
      <c r="D98" s="182">
        <f t="shared" si="5"/>
        <v>1</v>
      </c>
      <c r="E98" s="182">
        <v>0</v>
      </c>
      <c r="F98" s="182">
        <v>0</v>
      </c>
      <c r="G98" s="182">
        <v>2</v>
      </c>
      <c r="H98" s="182">
        <v>1</v>
      </c>
      <c r="I98" s="182">
        <v>0</v>
      </c>
      <c r="J98" s="182">
        <v>0</v>
      </c>
      <c r="K98" s="182">
        <v>1</v>
      </c>
      <c r="L98" s="182">
        <v>1</v>
      </c>
      <c r="M98" s="182">
        <v>1</v>
      </c>
      <c r="N98" s="182">
        <v>0</v>
      </c>
      <c r="O98" s="182">
        <v>13002</v>
      </c>
      <c r="P98" s="182">
        <v>13002</v>
      </c>
    </row>
    <row r="99" spans="5:16" ht="15.75" customHeight="1"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</row>
    <row r="100" spans="5:16" ht="15.75" customHeight="1"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</row>
    <row r="101" spans="1:20" s="134" customFormat="1" ht="12.75">
      <c r="A101" s="43"/>
      <c r="B101" s="43" t="s">
        <v>255</v>
      </c>
      <c r="C101" s="43" t="s">
        <v>296</v>
      </c>
      <c r="D101" s="43"/>
      <c r="E101" s="43"/>
      <c r="F101" s="43"/>
      <c r="G101" s="43"/>
      <c r="H101" s="43"/>
      <c r="I101" s="43"/>
      <c r="J101" s="43"/>
      <c r="K101" s="131"/>
      <c r="L101" s="43"/>
      <c r="M101" s="43"/>
      <c r="N101" s="43"/>
      <c r="O101" s="43"/>
      <c r="P101" s="43"/>
      <c r="Q101" s="43"/>
      <c r="R101" s="43"/>
      <c r="S101" s="132"/>
      <c r="T101" s="132"/>
    </row>
    <row r="102" spans="1:18" s="130" customFormat="1" ht="12.75">
      <c r="A102" s="43"/>
      <c r="B102" s="43" t="s">
        <v>298</v>
      </c>
      <c r="C102" s="43" t="s">
        <v>301</v>
      </c>
      <c r="E102" s="43"/>
      <c r="F102" s="43"/>
      <c r="G102" s="43"/>
      <c r="H102" s="43"/>
      <c r="I102" s="43"/>
      <c r="J102" s="43"/>
      <c r="K102" s="131"/>
      <c r="L102" s="43"/>
      <c r="M102" s="43"/>
      <c r="N102" s="43"/>
      <c r="O102" s="43"/>
      <c r="P102" s="43"/>
      <c r="Q102" s="43"/>
      <c r="R102" s="43"/>
    </row>
    <row r="103" spans="1:20" s="130" customFormat="1" ht="12.75">
      <c r="A103" s="43"/>
      <c r="B103" s="43" t="s">
        <v>297</v>
      </c>
      <c r="C103" s="43" t="s">
        <v>302</v>
      </c>
      <c r="E103" s="43"/>
      <c r="F103" s="43"/>
      <c r="G103" s="43"/>
      <c r="H103" s="43"/>
      <c r="I103" s="43"/>
      <c r="J103" s="43"/>
      <c r="K103" s="131"/>
      <c r="L103" s="43"/>
      <c r="M103" s="43"/>
      <c r="N103" s="43"/>
      <c r="O103" s="43"/>
      <c r="P103" s="43"/>
      <c r="Q103" s="43"/>
      <c r="R103" s="43"/>
      <c r="S103" s="133"/>
      <c r="T103" s="133"/>
    </row>
    <row r="104" spans="1:18" s="130" customFormat="1" ht="12.75">
      <c r="A104" s="43"/>
      <c r="B104" s="43" t="s">
        <v>300</v>
      </c>
      <c r="C104" s="43" t="s">
        <v>303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</row>
    <row r="105" spans="1:18" s="31" customFormat="1" ht="12.75">
      <c r="A105" s="20"/>
      <c r="B105" s="81"/>
      <c r="C105" s="81"/>
      <c r="D105" s="20"/>
      <c r="E105" s="20"/>
      <c r="F105" s="20"/>
      <c r="G105" s="20"/>
      <c r="H105" s="20"/>
      <c r="I105" s="20"/>
      <c r="J105" s="20"/>
      <c r="K105" s="243"/>
      <c r="L105" s="20"/>
      <c r="M105" s="20"/>
      <c r="N105" s="20"/>
      <c r="O105" s="20"/>
      <c r="P105" s="20"/>
      <c r="Q105" s="20"/>
      <c r="R105" s="20"/>
    </row>
    <row r="106" spans="1:18" s="31" customFormat="1" ht="12.75">
      <c r="A106" s="20"/>
      <c r="B106" s="81"/>
      <c r="C106" s="81"/>
      <c r="D106" s="20"/>
      <c r="E106" s="20"/>
      <c r="F106" s="20"/>
      <c r="G106" s="20"/>
      <c r="H106" s="20"/>
      <c r="I106" s="20"/>
      <c r="J106" s="20"/>
      <c r="K106" s="243"/>
      <c r="L106" s="20"/>
      <c r="M106" s="20"/>
      <c r="N106" s="20"/>
      <c r="O106" s="20"/>
      <c r="P106" s="20"/>
      <c r="Q106" s="20"/>
      <c r="R106" s="20"/>
    </row>
    <row r="107" spans="1:18" s="31" customFormat="1" ht="12.75">
      <c r="A107" s="20"/>
      <c r="B107" s="81"/>
      <c r="C107" s="81"/>
      <c r="D107" s="20"/>
      <c r="E107" s="20"/>
      <c r="F107" s="20"/>
      <c r="G107" s="20"/>
      <c r="H107" s="20"/>
      <c r="I107" s="20"/>
      <c r="J107" s="20"/>
      <c r="K107" s="243"/>
      <c r="L107" s="20"/>
      <c r="M107" s="20"/>
      <c r="N107" s="20"/>
      <c r="O107" s="20"/>
      <c r="P107" s="20"/>
      <c r="Q107" s="20"/>
      <c r="R107" s="20"/>
    </row>
    <row r="108" spans="1:18" s="31" customFormat="1" ht="12.75">
      <c r="A108" s="20"/>
      <c r="B108" s="81"/>
      <c r="C108" s="81"/>
      <c r="D108" s="20"/>
      <c r="E108" s="20"/>
      <c r="F108" s="20"/>
      <c r="G108" s="20"/>
      <c r="H108" s="20"/>
      <c r="I108" s="20"/>
      <c r="J108" s="20"/>
      <c r="K108" s="243"/>
      <c r="L108" s="20"/>
      <c r="M108" s="20"/>
      <c r="N108" s="20"/>
      <c r="O108" s="20"/>
      <c r="P108" s="20"/>
      <c r="Q108" s="20"/>
      <c r="R108" s="20"/>
    </row>
  </sheetData>
  <sheetProtection/>
  <mergeCells count="16">
    <mergeCell ref="A3:P3"/>
    <mergeCell ref="A14:B14"/>
    <mergeCell ref="I10:J10"/>
    <mergeCell ref="K10:L10"/>
    <mergeCell ref="C8:N8"/>
    <mergeCell ref="A13:B13"/>
    <mergeCell ref="C9:C11"/>
    <mergeCell ref="D9:D11"/>
    <mergeCell ref="O8:P10"/>
    <mergeCell ref="A12:B12"/>
    <mergeCell ref="M10:N10"/>
    <mergeCell ref="A8:B11"/>
    <mergeCell ref="E10:F10"/>
    <mergeCell ref="G10:H10"/>
    <mergeCell ref="E9:H9"/>
    <mergeCell ref="I9:N9"/>
  </mergeCells>
  <printOptions/>
  <pageMargins left="0.75" right="0.5" top="1" bottom="0.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25"/>
  <sheetViews>
    <sheetView zoomScale="90" zoomScaleNormal="90" zoomScalePageLayoutView="0" workbookViewId="0" topLeftCell="A4">
      <pane ySplit="5580" topLeftCell="A51" activePane="bottomLeft" state="split"/>
      <selection pane="topLeft" activeCell="A4" sqref="A4"/>
      <selection pane="bottomLeft" activeCell="L53" sqref="L53"/>
    </sheetView>
  </sheetViews>
  <sheetFormatPr defaultColWidth="9.140625" defaultRowHeight="12.75"/>
  <cols>
    <col min="1" max="1" width="3.28125" style="3" customWidth="1"/>
    <col min="2" max="2" width="17.57421875" style="29" customWidth="1"/>
    <col min="3" max="3" width="10.00390625" style="3" customWidth="1"/>
    <col min="4" max="4" width="7.57421875" style="3" customWidth="1"/>
    <col min="5" max="5" width="10.57421875" style="3" customWidth="1"/>
    <col min="6" max="6" width="8.00390625" style="2" customWidth="1"/>
    <col min="7" max="7" width="6.7109375" style="2" customWidth="1"/>
    <col min="8" max="8" width="6.8515625" style="2" customWidth="1"/>
    <col min="9" max="10" width="7.00390625" style="3" customWidth="1"/>
    <col min="11" max="11" width="8.7109375" style="3" customWidth="1"/>
    <col min="12" max="12" width="7.8515625" style="3" customWidth="1"/>
    <col min="13" max="13" width="8.8515625" style="3" customWidth="1"/>
    <col min="14" max="14" width="6.8515625" style="2" customWidth="1"/>
    <col min="15" max="15" width="6.7109375" style="2" customWidth="1"/>
    <col min="16" max="16" width="6.28125" style="2" customWidth="1"/>
    <col min="17" max="17" width="6.421875" style="62" customWidth="1"/>
    <col min="18" max="18" width="6.28125" style="62" customWidth="1"/>
    <col min="19" max="16384" width="9.140625" style="6" customWidth="1"/>
  </cols>
  <sheetData>
    <row r="1" spans="1:18" ht="19.5" customHeight="1">
      <c r="A1" s="65" t="s">
        <v>7</v>
      </c>
      <c r="B1" s="105"/>
      <c r="C1" s="65"/>
      <c r="D1" s="65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56" s="22" customFormat="1" ht="18.75">
      <c r="A2" s="288" t="s">
        <v>159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</row>
    <row r="3" spans="1:56" s="22" customFormat="1" ht="18.75">
      <c r="A3" s="318" t="s">
        <v>158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</row>
    <row r="4" spans="1:56" s="22" customFormat="1" ht="21.75" customHeight="1">
      <c r="A4" s="288" t="s">
        <v>280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</row>
    <row r="5" spans="1:18" ht="15.75">
      <c r="A5" s="23"/>
      <c r="B5" s="23"/>
      <c r="C5" s="51"/>
      <c r="D5" s="5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9" ht="15.75" customHeight="1">
      <c r="A6" s="4"/>
      <c r="B6" s="4"/>
      <c r="C6" s="52"/>
      <c r="D6" s="52"/>
      <c r="E6" s="28"/>
      <c r="F6" s="28"/>
      <c r="G6" s="28"/>
      <c r="H6" s="28"/>
      <c r="I6" s="28"/>
      <c r="J6" s="28"/>
      <c r="K6" s="28"/>
      <c r="L6" s="28"/>
      <c r="M6" s="1"/>
      <c r="N6" s="28"/>
      <c r="O6" s="28"/>
      <c r="P6" s="56" t="s">
        <v>45</v>
      </c>
      <c r="Q6" s="225"/>
      <c r="R6" s="28"/>
      <c r="S6" s="226"/>
    </row>
    <row r="7" spans="1:19" ht="26.25" customHeight="1">
      <c r="A7" s="298"/>
      <c r="B7" s="299"/>
      <c r="C7" s="298" t="s">
        <v>153</v>
      </c>
      <c r="D7" s="322"/>
      <c r="E7" s="322"/>
      <c r="F7" s="322"/>
      <c r="G7" s="322"/>
      <c r="H7" s="322"/>
      <c r="I7" s="322"/>
      <c r="J7" s="299"/>
      <c r="K7" s="319" t="s">
        <v>154</v>
      </c>
      <c r="L7" s="320"/>
      <c r="M7" s="320"/>
      <c r="N7" s="320"/>
      <c r="O7" s="320"/>
      <c r="P7" s="320"/>
      <c r="Q7" s="320"/>
      <c r="R7" s="321"/>
      <c r="S7" s="226"/>
    </row>
    <row r="8" spans="1:19" ht="12.75" customHeight="1">
      <c r="A8" s="300"/>
      <c r="B8" s="301"/>
      <c r="C8" s="286" t="s">
        <v>36</v>
      </c>
      <c r="D8" s="286"/>
      <c r="E8" s="286"/>
      <c r="F8" s="308" t="s">
        <v>37</v>
      </c>
      <c r="G8" s="308"/>
      <c r="H8" s="308"/>
      <c r="I8" s="309"/>
      <c r="J8" s="281" t="s">
        <v>8</v>
      </c>
      <c r="K8" s="307" t="s">
        <v>39</v>
      </c>
      <c r="L8" s="308"/>
      <c r="M8" s="309"/>
      <c r="N8" s="307" t="s">
        <v>37</v>
      </c>
      <c r="O8" s="308"/>
      <c r="P8" s="308"/>
      <c r="Q8" s="309"/>
      <c r="R8" s="281" t="s">
        <v>8</v>
      </c>
      <c r="S8" s="226"/>
    </row>
    <row r="9" spans="1:19" ht="12.75" customHeight="1">
      <c r="A9" s="300"/>
      <c r="B9" s="301"/>
      <c r="C9" s="286"/>
      <c r="D9" s="286"/>
      <c r="E9" s="286"/>
      <c r="F9" s="316"/>
      <c r="G9" s="316"/>
      <c r="H9" s="316"/>
      <c r="I9" s="317"/>
      <c r="J9" s="282"/>
      <c r="K9" s="310"/>
      <c r="L9" s="311"/>
      <c r="M9" s="312"/>
      <c r="N9" s="314"/>
      <c r="O9" s="316"/>
      <c r="P9" s="316"/>
      <c r="Q9" s="317"/>
      <c r="R9" s="282"/>
      <c r="S9" s="226"/>
    </row>
    <row r="10" spans="1:19" ht="12.75" customHeight="1">
      <c r="A10" s="300"/>
      <c r="B10" s="301"/>
      <c r="C10" s="286"/>
      <c r="D10" s="286"/>
      <c r="E10" s="286"/>
      <c r="F10" s="308" t="s">
        <v>9</v>
      </c>
      <c r="G10" s="304" t="s">
        <v>44</v>
      </c>
      <c r="H10" s="315"/>
      <c r="I10" s="305"/>
      <c r="J10" s="282"/>
      <c r="K10" s="310"/>
      <c r="L10" s="311"/>
      <c r="M10" s="312"/>
      <c r="N10" s="307" t="s">
        <v>9</v>
      </c>
      <c r="O10" s="304" t="s">
        <v>44</v>
      </c>
      <c r="P10" s="315"/>
      <c r="Q10" s="305"/>
      <c r="R10" s="282"/>
      <c r="S10" s="226"/>
    </row>
    <row r="11" spans="1:19" ht="31.5" customHeight="1">
      <c r="A11" s="300"/>
      <c r="B11" s="301"/>
      <c r="C11" s="286" t="s">
        <v>9</v>
      </c>
      <c r="D11" s="286" t="s">
        <v>44</v>
      </c>
      <c r="E11" s="286"/>
      <c r="F11" s="311"/>
      <c r="G11" s="304" t="s">
        <v>99</v>
      </c>
      <c r="H11" s="305"/>
      <c r="I11" s="281" t="s">
        <v>100</v>
      </c>
      <c r="J11" s="282"/>
      <c r="K11" s="286" t="s">
        <v>9</v>
      </c>
      <c r="L11" s="286" t="s">
        <v>44</v>
      </c>
      <c r="M11" s="286"/>
      <c r="N11" s="310"/>
      <c r="O11" s="304" t="s">
        <v>99</v>
      </c>
      <c r="P11" s="305"/>
      <c r="Q11" s="281" t="s">
        <v>292</v>
      </c>
      <c r="R11" s="282"/>
      <c r="S11" s="226"/>
    </row>
    <row r="12" spans="1:19" ht="102.75" customHeight="1">
      <c r="A12" s="302"/>
      <c r="B12" s="303"/>
      <c r="C12" s="286"/>
      <c r="D12" s="50" t="s">
        <v>155</v>
      </c>
      <c r="E12" s="50" t="s">
        <v>156</v>
      </c>
      <c r="F12" s="316"/>
      <c r="G12" s="50" t="s">
        <v>9</v>
      </c>
      <c r="H12" s="50" t="s">
        <v>38</v>
      </c>
      <c r="I12" s="283"/>
      <c r="J12" s="283"/>
      <c r="K12" s="286"/>
      <c r="L12" s="50" t="s">
        <v>155</v>
      </c>
      <c r="M12" s="50" t="s">
        <v>156</v>
      </c>
      <c r="N12" s="314"/>
      <c r="O12" s="50" t="s">
        <v>9</v>
      </c>
      <c r="P12" s="50" t="s">
        <v>38</v>
      </c>
      <c r="Q12" s="283"/>
      <c r="R12" s="283"/>
      <c r="S12" s="226"/>
    </row>
    <row r="13" spans="1:19" ht="12.75">
      <c r="A13" s="286" t="s">
        <v>40</v>
      </c>
      <c r="B13" s="286"/>
      <c r="C13" s="58">
        <v>1</v>
      </c>
      <c r="D13" s="58">
        <v>2</v>
      </c>
      <c r="E13" s="58">
        <v>3</v>
      </c>
      <c r="F13" s="58">
        <v>4</v>
      </c>
      <c r="G13" s="58">
        <v>5</v>
      </c>
      <c r="H13" s="58">
        <v>6</v>
      </c>
      <c r="I13" s="58">
        <v>7</v>
      </c>
      <c r="J13" s="58">
        <v>8</v>
      </c>
      <c r="K13" s="58">
        <v>9</v>
      </c>
      <c r="L13" s="58">
        <v>10</v>
      </c>
      <c r="M13" s="58">
        <v>11</v>
      </c>
      <c r="N13" s="58">
        <v>12</v>
      </c>
      <c r="O13" s="58">
        <v>13</v>
      </c>
      <c r="P13" s="58">
        <v>14</v>
      </c>
      <c r="Q13" s="58">
        <v>15</v>
      </c>
      <c r="R13" s="59">
        <v>16</v>
      </c>
      <c r="S13" s="226"/>
    </row>
    <row r="14" spans="1:19" ht="32.25" customHeight="1">
      <c r="A14" s="313" t="s">
        <v>97</v>
      </c>
      <c r="B14" s="293"/>
      <c r="C14" s="227">
        <f aca="true" t="shared" si="0" ref="C14:R14">C15+C36</f>
        <v>1042252</v>
      </c>
      <c r="D14" s="227">
        <f t="shared" si="0"/>
        <v>33216</v>
      </c>
      <c r="E14" s="227">
        <f t="shared" si="0"/>
        <v>1009036</v>
      </c>
      <c r="F14" s="227">
        <f t="shared" si="0"/>
        <v>5183</v>
      </c>
      <c r="G14" s="227">
        <f t="shared" si="0"/>
        <v>2097</v>
      </c>
      <c r="H14" s="227">
        <f t="shared" si="0"/>
        <v>572</v>
      </c>
      <c r="I14" s="227">
        <f t="shared" si="0"/>
        <v>3086</v>
      </c>
      <c r="J14" s="228">
        <f t="shared" si="0"/>
        <v>3093</v>
      </c>
      <c r="K14" s="227">
        <f t="shared" si="0"/>
        <v>562162</v>
      </c>
      <c r="L14" s="227">
        <f t="shared" si="0"/>
        <v>34697</v>
      </c>
      <c r="M14" s="227">
        <f t="shared" si="0"/>
        <v>527465</v>
      </c>
      <c r="N14" s="227">
        <f t="shared" si="0"/>
        <v>8994</v>
      </c>
      <c r="O14" s="227">
        <f t="shared" si="0"/>
        <v>5041</v>
      </c>
      <c r="P14" s="227">
        <f t="shared" si="0"/>
        <v>1154</v>
      </c>
      <c r="Q14" s="227">
        <f t="shared" si="0"/>
        <v>3953</v>
      </c>
      <c r="R14" s="227">
        <f t="shared" si="0"/>
        <v>6638</v>
      </c>
      <c r="S14" s="226"/>
    </row>
    <row r="15" spans="1:19" ht="30.75" customHeight="1">
      <c r="A15" s="293" t="s">
        <v>87</v>
      </c>
      <c r="B15" s="294"/>
      <c r="C15" s="229">
        <f aca="true" t="shared" si="1" ref="C15:R15">SUM(C16:C35)</f>
        <v>2581</v>
      </c>
      <c r="D15" s="229">
        <f t="shared" si="1"/>
        <v>444</v>
      </c>
      <c r="E15" s="229">
        <f t="shared" si="1"/>
        <v>2137</v>
      </c>
      <c r="F15" s="229">
        <f t="shared" si="1"/>
        <v>46</v>
      </c>
      <c r="G15" s="229">
        <f t="shared" si="1"/>
        <v>6</v>
      </c>
      <c r="H15" s="229">
        <f t="shared" si="1"/>
        <v>0</v>
      </c>
      <c r="I15" s="229">
        <f t="shared" si="1"/>
        <v>40</v>
      </c>
      <c r="J15" s="230">
        <f t="shared" si="1"/>
        <v>45</v>
      </c>
      <c r="K15" s="229">
        <f t="shared" si="1"/>
        <v>2162</v>
      </c>
      <c r="L15" s="229">
        <f t="shared" si="1"/>
        <v>1933</v>
      </c>
      <c r="M15" s="229">
        <f t="shared" si="1"/>
        <v>229</v>
      </c>
      <c r="N15" s="229">
        <f t="shared" si="1"/>
        <v>295</v>
      </c>
      <c r="O15" s="229">
        <f t="shared" si="1"/>
        <v>72</v>
      </c>
      <c r="P15" s="229">
        <f t="shared" si="1"/>
        <v>47</v>
      </c>
      <c r="Q15" s="229">
        <f t="shared" si="1"/>
        <v>223</v>
      </c>
      <c r="R15" s="229">
        <f t="shared" si="1"/>
        <v>67</v>
      </c>
      <c r="S15" s="226"/>
    </row>
    <row r="16" spans="1:19" ht="12.75">
      <c r="A16" s="117">
        <v>1</v>
      </c>
      <c r="B16" s="153" t="s">
        <v>230</v>
      </c>
      <c r="C16" s="118"/>
      <c r="D16" s="118"/>
      <c r="E16" s="118"/>
      <c r="F16" s="120"/>
      <c r="G16" s="119"/>
      <c r="H16" s="120"/>
      <c r="I16" s="120"/>
      <c r="J16" s="158"/>
      <c r="K16" s="120"/>
      <c r="L16" s="120"/>
      <c r="M16" s="119"/>
      <c r="N16" s="120"/>
      <c r="O16" s="118"/>
      <c r="P16" s="120"/>
      <c r="Q16" s="119"/>
      <c r="R16" s="119"/>
      <c r="S16" s="226"/>
    </row>
    <row r="17" spans="1:19" ht="12.75">
      <c r="A17" s="117">
        <v>2</v>
      </c>
      <c r="B17" s="153" t="s">
        <v>194</v>
      </c>
      <c r="C17" s="118">
        <f>D17+E17</f>
        <v>44</v>
      </c>
      <c r="D17" s="121">
        <v>44</v>
      </c>
      <c r="E17" s="118">
        <v>0</v>
      </c>
      <c r="F17" s="120">
        <f>G17+I17</f>
        <v>0</v>
      </c>
      <c r="G17" s="119">
        <v>0</v>
      </c>
      <c r="H17" s="119">
        <v>0</v>
      </c>
      <c r="I17" s="119">
        <v>0</v>
      </c>
      <c r="J17" s="159">
        <v>0</v>
      </c>
      <c r="K17" s="120">
        <f>L17+M17</f>
        <v>210</v>
      </c>
      <c r="L17" s="120">
        <v>210</v>
      </c>
      <c r="M17" s="119">
        <v>0</v>
      </c>
      <c r="N17" s="120">
        <f>O17+Q17</f>
        <v>0</v>
      </c>
      <c r="O17" s="118">
        <v>0</v>
      </c>
      <c r="P17" s="120">
        <v>0</v>
      </c>
      <c r="Q17" s="119">
        <v>0</v>
      </c>
      <c r="R17" s="119">
        <v>0</v>
      </c>
      <c r="S17" s="226"/>
    </row>
    <row r="18" spans="1:19" ht="25.5">
      <c r="A18" s="117">
        <v>3</v>
      </c>
      <c r="B18" s="153" t="s">
        <v>195</v>
      </c>
      <c r="C18" s="118"/>
      <c r="D18" s="121"/>
      <c r="E18" s="118"/>
      <c r="F18" s="120"/>
      <c r="G18" s="119"/>
      <c r="H18" s="120"/>
      <c r="I18" s="120"/>
      <c r="J18" s="158"/>
      <c r="K18" s="120"/>
      <c r="L18" s="120"/>
      <c r="M18" s="119"/>
      <c r="N18" s="120"/>
      <c r="O18" s="118"/>
      <c r="P18" s="120"/>
      <c r="Q18" s="119"/>
      <c r="R18" s="119"/>
      <c r="S18" s="226"/>
    </row>
    <row r="19" spans="1:19" ht="25.5">
      <c r="A19" s="117">
        <v>4</v>
      </c>
      <c r="B19" s="153" t="s">
        <v>196</v>
      </c>
      <c r="C19" s="118"/>
      <c r="D19" s="121"/>
      <c r="E19" s="118"/>
      <c r="F19" s="120"/>
      <c r="G19" s="119"/>
      <c r="H19" s="120"/>
      <c r="I19" s="120"/>
      <c r="J19" s="158"/>
      <c r="K19" s="120"/>
      <c r="L19" s="120"/>
      <c r="M19" s="119"/>
      <c r="N19" s="120"/>
      <c r="O19" s="118"/>
      <c r="P19" s="120"/>
      <c r="Q19" s="119"/>
      <c r="R19" s="119"/>
      <c r="S19" s="226"/>
    </row>
    <row r="20" spans="1:19" ht="25.5">
      <c r="A20" s="117">
        <v>5</v>
      </c>
      <c r="B20" s="153" t="s">
        <v>197</v>
      </c>
      <c r="C20" s="118"/>
      <c r="D20" s="121"/>
      <c r="E20" s="118"/>
      <c r="F20" s="120"/>
      <c r="G20" s="119"/>
      <c r="H20" s="120"/>
      <c r="I20" s="120"/>
      <c r="J20" s="158"/>
      <c r="K20" s="120"/>
      <c r="L20" s="120"/>
      <c r="M20" s="119"/>
      <c r="N20" s="120"/>
      <c r="O20" s="118"/>
      <c r="P20" s="120"/>
      <c r="Q20" s="119"/>
      <c r="R20" s="119"/>
      <c r="S20" s="226"/>
    </row>
    <row r="21" spans="1:19" ht="25.5">
      <c r="A21" s="117">
        <v>6</v>
      </c>
      <c r="B21" s="153" t="s">
        <v>198</v>
      </c>
      <c r="C21" s="118"/>
      <c r="D21" s="121"/>
      <c r="E21" s="118"/>
      <c r="F21" s="120"/>
      <c r="G21" s="119"/>
      <c r="H21" s="120"/>
      <c r="I21" s="120"/>
      <c r="J21" s="158"/>
      <c r="K21" s="120"/>
      <c r="L21" s="120"/>
      <c r="M21" s="119"/>
      <c r="N21" s="120"/>
      <c r="O21" s="118"/>
      <c r="P21" s="120"/>
      <c r="Q21" s="119"/>
      <c r="R21" s="119"/>
      <c r="S21" s="226"/>
    </row>
    <row r="22" spans="1:19" ht="38.25">
      <c r="A22" s="117">
        <v>7</v>
      </c>
      <c r="B22" s="153" t="s">
        <v>199</v>
      </c>
      <c r="C22" s="118"/>
      <c r="D22" s="121"/>
      <c r="E22" s="118"/>
      <c r="F22" s="120"/>
      <c r="G22" s="119"/>
      <c r="H22" s="120"/>
      <c r="I22" s="120"/>
      <c r="J22" s="158"/>
      <c r="K22" s="120"/>
      <c r="L22" s="120"/>
      <c r="M22" s="119"/>
      <c r="N22" s="120"/>
      <c r="O22" s="118"/>
      <c r="P22" s="118"/>
      <c r="Q22" s="118"/>
      <c r="R22" s="118"/>
      <c r="S22" s="226"/>
    </row>
    <row r="23" spans="1:19" ht="12.75">
      <c r="A23" s="117">
        <v>8</v>
      </c>
      <c r="B23" s="153" t="s">
        <v>200</v>
      </c>
      <c r="C23" s="118"/>
      <c r="D23" s="121"/>
      <c r="E23" s="118"/>
      <c r="F23" s="120"/>
      <c r="G23" s="119"/>
      <c r="H23" s="120"/>
      <c r="I23" s="120"/>
      <c r="J23" s="158"/>
      <c r="K23" s="120"/>
      <c r="L23" s="120"/>
      <c r="M23" s="119"/>
      <c r="N23" s="120"/>
      <c r="O23" s="118"/>
      <c r="P23" s="120"/>
      <c r="Q23" s="119"/>
      <c r="R23" s="119"/>
      <c r="S23" s="226"/>
    </row>
    <row r="24" spans="1:19" ht="12.75">
      <c r="A24" s="117">
        <v>9</v>
      </c>
      <c r="B24" s="153" t="s">
        <v>201</v>
      </c>
      <c r="C24" s="118">
        <f>D24+E24</f>
        <v>12</v>
      </c>
      <c r="D24" s="120">
        <v>11</v>
      </c>
      <c r="E24" s="120">
        <v>1</v>
      </c>
      <c r="F24" s="120">
        <f>G24+I24</f>
        <v>1</v>
      </c>
      <c r="G24" s="120">
        <v>0</v>
      </c>
      <c r="H24" s="120">
        <v>0</v>
      </c>
      <c r="I24" s="120">
        <v>1</v>
      </c>
      <c r="J24" s="158">
        <v>1</v>
      </c>
      <c r="K24" s="120">
        <f>L24+M24</f>
        <v>609</v>
      </c>
      <c r="L24" s="120">
        <v>386</v>
      </c>
      <c r="M24" s="119">
        <v>223</v>
      </c>
      <c r="N24" s="120">
        <f>O24+Q24</f>
        <v>288</v>
      </c>
      <c r="O24" s="118">
        <v>65</v>
      </c>
      <c r="P24" s="120">
        <v>41</v>
      </c>
      <c r="Q24" s="119">
        <v>223</v>
      </c>
      <c r="R24" s="119">
        <v>65</v>
      </c>
      <c r="S24" s="226"/>
    </row>
    <row r="25" spans="1:19" ht="25.5">
      <c r="A25" s="117">
        <v>10</v>
      </c>
      <c r="B25" s="153" t="s">
        <v>202</v>
      </c>
      <c r="C25" s="118"/>
      <c r="D25" s="121"/>
      <c r="E25" s="118"/>
      <c r="F25" s="120"/>
      <c r="G25" s="119"/>
      <c r="H25" s="119"/>
      <c r="I25" s="120"/>
      <c r="J25" s="159"/>
      <c r="K25" s="120"/>
      <c r="L25" s="120"/>
      <c r="M25" s="119"/>
      <c r="N25" s="120"/>
      <c r="O25" s="118"/>
      <c r="P25" s="120"/>
      <c r="Q25" s="119"/>
      <c r="R25" s="119"/>
      <c r="S25" s="226"/>
    </row>
    <row r="26" spans="1:19" ht="15.75">
      <c r="A26" s="117">
        <v>11</v>
      </c>
      <c r="B26" s="153" t="s">
        <v>232</v>
      </c>
      <c r="C26" s="118">
        <f>D26+E26</f>
        <v>221</v>
      </c>
      <c r="D26" s="121">
        <v>221</v>
      </c>
      <c r="E26" s="118">
        <v>0</v>
      </c>
      <c r="F26" s="120">
        <v>0</v>
      </c>
      <c r="G26" s="119">
        <v>0</v>
      </c>
      <c r="H26" s="120">
        <v>0</v>
      </c>
      <c r="I26" s="120">
        <v>0</v>
      </c>
      <c r="J26" s="158">
        <v>0</v>
      </c>
      <c r="K26" s="120">
        <f>L26+M26</f>
        <v>221</v>
      </c>
      <c r="L26" s="102">
        <v>221</v>
      </c>
      <c r="M26" s="85">
        <v>0</v>
      </c>
      <c r="N26" s="120">
        <f>O26+Q26</f>
        <v>0</v>
      </c>
      <c r="O26" s="206">
        <v>0</v>
      </c>
      <c r="P26" s="102">
        <v>0</v>
      </c>
      <c r="Q26" s="85">
        <v>0</v>
      </c>
      <c r="R26" s="85">
        <v>0</v>
      </c>
      <c r="S26" s="226"/>
    </row>
    <row r="27" spans="1:19" ht="12.75">
      <c r="A27" s="117">
        <v>12</v>
      </c>
      <c r="B27" s="153" t="s">
        <v>186</v>
      </c>
      <c r="C27" s="118">
        <f>D27+E27</f>
        <v>2257</v>
      </c>
      <c r="D27" s="121">
        <v>121</v>
      </c>
      <c r="E27" s="118">
        <v>2136</v>
      </c>
      <c r="F27" s="120">
        <f>G27+I27</f>
        <v>45</v>
      </c>
      <c r="G27" s="119">
        <v>6</v>
      </c>
      <c r="H27" s="120">
        <v>0</v>
      </c>
      <c r="I27" s="120">
        <v>39</v>
      </c>
      <c r="J27" s="158">
        <v>44</v>
      </c>
      <c r="K27" s="120">
        <f>L27+M27</f>
        <v>723</v>
      </c>
      <c r="L27" s="120">
        <v>723</v>
      </c>
      <c r="M27" s="119">
        <v>0</v>
      </c>
      <c r="N27" s="120">
        <f>O27+Q27</f>
        <v>4</v>
      </c>
      <c r="O27" s="118">
        <v>4</v>
      </c>
      <c r="P27" s="120">
        <v>3</v>
      </c>
      <c r="Q27" s="119">
        <v>0</v>
      </c>
      <c r="R27" s="119">
        <v>1</v>
      </c>
      <c r="S27" s="226"/>
    </row>
    <row r="28" spans="1:19" ht="25.5">
      <c r="A28" s="117">
        <v>13</v>
      </c>
      <c r="B28" s="153" t="s">
        <v>187</v>
      </c>
      <c r="C28" s="118"/>
      <c r="D28" s="121"/>
      <c r="E28" s="118"/>
      <c r="F28" s="120"/>
      <c r="G28" s="119"/>
      <c r="H28" s="120"/>
      <c r="I28" s="120"/>
      <c r="J28" s="158"/>
      <c r="K28" s="120"/>
      <c r="L28" s="120"/>
      <c r="M28" s="119"/>
      <c r="N28" s="120"/>
      <c r="O28" s="118"/>
      <c r="P28" s="120"/>
      <c r="Q28" s="119"/>
      <c r="R28" s="119"/>
      <c r="S28" s="226"/>
    </row>
    <row r="29" spans="1:19" ht="25.5">
      <c r="A29" s="117">
        <v>14</v>
      </c>
      <c r="B29" s="153" t="s">
        <v>188</v>
      </c>
      <c r="C29" s="118">
        <f>D29+E29</f>
        <v>18</v>
      </c>
      <c r="D29" s="121">
        <v>18</v>
      </c>
      <c r="E29" s="118"/>
      <c r="F29" s="120">
        <f>G29+I29</f>
        <v>0</v>
      </c>
      <c r="G29" s="119"/>
      <c r="H29" s="120"/>
      <c r="I29" s="120"/>
      <c r="J29" s="158"/>
      <c r="K29" s="120">
        <f>L29+M29</f>
        <v>50</v>
      </c>
      <c r="L29" s="120">
        <v>50</v>
      </c>
      <c r="M29" s="119"/>
      <c r="N29" s="120">
        <f>O29+Q29</f>
        <v>1</v>
      </c>
      <c r="O29" s="118">
        <v>1</v>
      </c>
      <c r="P29" s="120">
        <v>1</v>
      </c>
      <c r="Q29" s="119"/>
      <c r="R29" s="119">
        <v>1</v>
      </c>
      <c r="S29" s="226"/>
    </row>
    <row r="30" spans="1:19" ht="25.5">
      <c r="A30" s="117">
        <v>15</v>
      </c>
      <c r="B30" s="153" t="s">
        <v>189</v>
      </c>
      <c r="C30" s="118">
        <f>D30+E30</f>
        <v>29</v>
      </c>
      <c r="D30" s="121">
        <v>29</v>
      </c>
      <c r="E30" s="118">
        <v>0</v>
      </c>
      <c r="F30" s="120">
        <f>G30+I30</f>
        <v>0</v>
      </c>
      <c r="G30" s="119">
        <v>0</v>
      </c>
      <c r="H30" s="120">
        <v>0</v>
      </c>
      <c r="I30" s="120">
        <v>0</v>
      </c>
      <c r="J30" s="158">
        <v>0</v>
      </c>
      <c r="K30" s="120">
        <f>L30+M30</f>
        <v>349</v>
      </c>
      <c r="L30" s="120">
        <v>343</v>
      </c>
      <c r="M30" s="119">
        <v>6</v>
      </c>
      <c r="N30" s="120">
        <f>O30+Q30</f>
        <v>2</v>
      </c>
      <c r="O30" s="118">
        <v>2</v>
      </c>
      <c r="P30" s="120">
        <v>2</v>
      </c>
      <c r="Q30" s="119">
        <v>0</v>
      </c>
      <c r="R30" s="119">
        <v>0</v>
      </c>
      <c r="S30" s="226"/>
    </row>
    <row r="31" spans="1:19" ht="12.75">
      <c r="A31" s="117">
        <v>16</v>
      </c>
      <c r="B31" s="153" t="s">
        <v>190</v>
      </c>
      <c r="C31" s="118"/>
      <c r="D31" s="121"/>
      <c r="E31" s="118"/>
      <c r="F31" s="120"/>
      <c r="G31" s="119"/>
      <c r="H31" s="120"/>
      <c r="I31" s="120"/>
      <c r="J31" s="158"/>
      <c r="K31" s="120"/>
      <c r="L31" s="120"/>
      <c r="M31" s="119"/>
      <c r="N31" s="120"/>
      <c r="O31" s="118"/>
      <c r="P31" s="120"/>
      <c r="Q31" s="119"/>
      <c r="R31" s="119"/>
      <c r="S31" s="226"/>
    </row>
    <row r="32" spans="1:19" ht="12.75">
      <c r="A32" s="117">
        <v>17</v>
      </c>
      <c r="B32" s="153" t="s">
        <v>229</v>
      </c>
      <c r="C32" s="118"/>
      <c r="D32" s="121"/>
      <c r="E32" s="118"/>
      <c r="F32" s="120"/>
      <c r="G32" s="119"/>
      <c r="H32" s="120"/>
      <c r="I32" s="120"/>
      <c r="J32" s="158"/>
      <c r="K32" s="120"/>
      <c r="L32" s="120"/>
      <c r="M32" s="119"/>
      <c r="N32" s="120"/>
      <c r="O32" s="122"/>
      <c r="P32" s="123"/>
      <c r="Q32" s="123"/>
      <c r="R32" s="123"/>
      <c r="S32" s="226"/>
    </row>
    <row r="33" spans="1:19" ht="25.5">
      <c r="A33" s="117">
        <v>18</v>
      </c>
      <c r="B33" s="154" t="s">
        <v>191</v>
      </c>
      <c r="C33" s="118"/>
      <c r="D33" s="118"/>
      <c r="E33" s="118"/>
      <c r="F33" s="120"/>
      <c r="G33" s="119"/>
      <c r="H33" s="120"/>
      <c r="I33" s="120"/>
      <c r="J33" s="158"/>
      <c r="K33" s="120"/>
      <c r="L33" s="120"/>
      <c r="M33" s="119"/>
      <c r="N33" s="120"/>
      <c r="O33" s="118"/>
      <c r="P33" s="120"/>
      <c r="Q33" s="119"/>
      <c r="R33" s="119"/>
      <c r="S33" s="226"/>
    </row>
    <row r="34" spans="1:19" ht="12.75">
      <c r="A34" s="117">
        <v>19</v>
      </c>
      <c r="B34" s="154" t="s">
        <v>192</v>
      </c>
      <c r="C34" s="118"/>
      <c r="D34" s="121"/>
      <c r="E34" s="118"/>
      <c r="F34" s="120"/>
      <c r="G34" s="119"/>
      <c r="H34" s="120"/>
      <c r="I34" s="120"/>
      <c r="J34" s="158"/>
      <c r="K34" s="120"/>
      <c r="L34" s="120"/>
      <c r="M34" s="119"/>
      <c r="N34" s="120"/>
      <c r="O34" s="118"/>
      <c r="P34" s="120"/>
      <c r="Q34" s="119"/>
      <c r="R34" s="119"/>
      <c r="S34" s="226"/>
    </row>
    <row r="35" spans="1:19" ht="12.75">
      <c r="A35" s="117">
        <v>20</v>
      </c>
      <c r="B35" s="154" t="s">
        <v>193</v>
      </c>
      <c r="C35" s="118"/>
      <c r="D35" s="121"/>
      <c r="E35" s="118"/>
      <c r="F35" s="120"/>
      <c r="G35" s="119"/>
      <c r="H35" s="120"/>
      <c r="I35" s="120"/>
      <c r="J35" s="158"/>
      <c r="K35" s="120"/>
      <c r="L35" s="120"/>
      <c r="M35" s="119"/>
      <c r="N35" s="120"/>
      <c r="O35" s="118"/>
      <c r="P35" s="120"/>
      <c r="Q35" s="119"/>
      <c r="R35" s="119"/>
      <c r="S35" s="226"/>
    </row>
    <row r="36" spans="1:19" s="10" customFormat="1" ht="21" customHeight="1">
      <c r="A36" s="293" t="s">
        <v>98</v>
      </c>
      <c r="B36" s="294"/>
      <c r="C36" s="229">
        <f aca="true" t="shared" si="2" ref="C36:R36">SUM(C37:C99)</f>
        <v>1039671</v>
      </c>
      <c r="D36" s="229">
        <f t="shared" si="2"/>
        <v>32772</v>
      </c>
      <c r="E36" s="229">
        <f t="shared" si="2"/>
        <v>1006899</v>
      </c>
      <c r="F36" s="229">
        <f t="shared" si="2"/>
        <v>5137</v>
      </c>
      <c r="G36" s="229">
        <f t="shared" si="2"/>
        <v>2091</v>
      </c>
      <c r="H36" s="229">
        <f t="shared" si="2"/>
        <v>572</v>
      </c>
      <c r="I36" s="229">
        <f t="shared" si="2"/>
        <v>3046</v>
      </c>
      <c r="J36" s="230">
        <f t="shared" si="2"/>
        <v>3048</v>
      </c>
      <c r="K36" s="229">
        <f t="shared" si="2"/>
        <v>560000</v>
      </c>
      <c r="L36" s="229">
        <f t="shared" si="2"/>
        <v>32764</v>
      </c>
      <c r="M36" s="229">
        <f t="shared" si="2"/>
        <v>527236</v>
      </c>
      <c r="N36" s="229">
        <f t="shared" si="2"/>
        <v>8699</v>
      </c>
      <c r="O36" s="229">
        <f t="shared" si="2"/>
        <v>4969</v>
      </c>
      <c r="P36" s="229">
        <f t="shared" si="2"/>
        <v>1107</v>
      </c>
      <c r="Q36" s="229">
        <f t="shared" si="2"/>
        <v>3730</v>
      </c>
      <c r="R36" s="229">
        <f t="shared" si="2"/>
        <v>6571</v>
      </c>
      <c r="S36" s="31"/>
    </row>
    <row r="37" spans="1:19" ht="15.75">
      <c r="A37" s="124">
        <v>1</v>
      </c>
      <c r="B37" s="125" t="s">
        <v>169</v>
      </c>
      <c r="C37" s="231">
        <f>D37+E37</f>
        <v>15199</v>
      </c>
      <c r="D37" s="162">
        <v>949</v>
      </c>
      <c r="E37" s="155">
        <v>14250</v>
      </c>
      <c r="F37" s="205">
        <f>G37+I37</f>
        <v>29</v>
      </c>
      <c r="G37" s="155">
        <v>8</v>
      </c>
      <c r="H37" s="155">
        <v>1</v>
      </c>
      <c r="I37" s="155">
        <v>21</v>
      </c>
      <c r="J37" s="155">
        <v>19</v>
      </c>
      <c r="K37" s="205">
        <f>L37+M37</f>
        <v>8386</v>
      </c>
      <c r="L37" s="155">
        <v>643</v>
      </c>
      <c r="M37" s="155">
        <v>7743</v>
      </c>
      <c r="N37" s="205">
        <f>O37+Q37</f>
        <v>61</v>
      </c>
      <c r="O37" s="155">
        <v>46</v>
      </c>
      <c r="P37" s="155">
        <v>0</v>
      </c>
      <c r="Q37" s="155">
        <v>15</v>
      </c>
      <c r="R37" s="155">
        <v>61</v>
      </c>
      <c r="S37" s="226"/>
    </row>
    <row r="38" spans="1:19" ht="15.75">
      <c r="A38" s="124">
        <v>2</v>
      </c>
      <c r="B38" s="125" t="s">
        <v>254</v>
      </c>
      <c r="C38" s="231">
        <f aca="true" t="shared" si="3" ref="C38:C99">D38+E38</f>
        <v>18083</v>
      </c>
      <c r="D38" s="162">
        <v>261</v>
      </c>
      <c r="E38" s="155">
        <v>17822</v>
      </c>
      <c r="F38" s="205">
        <f aca="true" t="shared" si="4" ref="F38:F99">G38+I38</f>
        <v>6</v>
      </c>
      <c r="G38" s="155">
        <v>4</v>
      </c>
      <c r="H38" s="155">
        <v>0</v>
      </c>
      <c r="I38" s="155">
        <v>2</v>
      </c>
      <c r="J38" s="155">
        <v>6</v>
      </c>
      <c r="K38" s="205">
        <f aca="true" t="shared" si="5" ref="K38:K99">L38+M38</f>
        <v>12746</v>
      </c>
      <c r="L38" s="155">
        <v>220</v>
      </c>
      <c r="M38" s="155">
        <v>12526</v>
      </c>
      <c r="N38" s="205">
        <f aca="true" t="shared" si="6" ref="N38:N54">O38+Q38</f>
        <v>6</v>
      </c>
      <c r="O38" s="155">
        <v>6</v>
      </c>
      <c r="P38" s="155">
        <v>0</v>
      </c>
      <c r="Q38" s="155">
        <v>0</v>
      </c>
      <c r="R38" s="155">
        <v>6</v>
      </c>
      <c r="S38" s="226"/>
    </row>
    <row r="39" spans="1:19" ht="15.75">
      <c r="A39" s="124">
        <v>3</v>
      </c>
      <c r="B39" s="125" t="s">
        <v>170</v>
      </c>
      <c r="C39" s="231">
        <f t="shared" si="3"/>
        <v>488</v>
      </c>
      <c r="D39" s="162">
        <v>443</v>
      </c>
      <c r="E39" s="155">
        <v>45</v>
      </c>
      <c r="F39" s="205">
        <f t="shared" si="4"/>
        <v>233</v>
      </c>
      <c r="G39" s="155">
        <v>190</v>
      </c>
      <c r="H39" s="155">
        <v>12</v>
      </c>
      <c r="I39" s="155">
        <v>43</v>
      </c>
      <c r="J39" s="155">
        <v>203</v>
      </c>
      <c r="K39" s="205">
        <f t="shared" si="5"/>
        <v>352</v>
      </c>
      <c r="L39" s="155">
        <v>303</v>
      </c>
      <c r="M39" s="155">
        <v>49</v>
      </c>
      <c r="N39" s="205">
        <f t="shared" si="6"/>
        <v>125</v>
      </c>
      <c r="O39" s="155">
        <v>76</v>
      </c>
      <c r="P39" s="155">
        <v>47</v>
      </c>
      <c r="Q39" s="155">
        <v>49</v>
      </c>
      <c r="R39" s="155">
        <v>109</v>
      </c>
      <c r="S39" s="226"/>
    </row>
    <row r="40" spans="1:19" ht="15.75">
      <c r="A40" s="124">
        <v>4</v>
      </c>
      <c r="B40" s="125" t="s">
        <v>171</v>
      </c>
      <c r="C40" s="231">
        <f t="shared" si="3"/>
        <v>1360</v>
      </c>
      <c r="D40" s="162">
        <v>594</v>
      </c>
      <c r="E40" s="155">
        <v>766</v>
      </c>
      <c r="F40" s="205">
        <f t="shared" si="4"/>
        <v>106</v>
      </c>
      <c r="G40" s="155">
        <v>83</v>
      </c>
      <c r="H40" s="155">
        <v>21</v>
      </c>
      <c r="I40" s="155">
        <v>23</v>
      </c>
      <c r="J40" s="155">
        <v>51</v>
      </c>
      <c r="K40" s="205">
        <f t="shared" si="5"/>
        <v>687</v>
      </c>
      <c r="L40" s="155">
        <v>577</v>
      </c>
      <c r="M40" s="155">
        <v>110</v>
      </c>
      <c r="N40" s="205">
        <f>O40+Q40</f>
        <v>196</v>
      </c>
      <c r="O40" s="155">
        <v>173</v>
      </c>
      <c r="P40" s="155">
        <v>45</v>
      </c>
      <c r="Q40" s="155">
        <v>23</v>
      </c>
      <c r="R40" s="155">
        <v>57</v>
      </c>
      <c r="S40" s="226"/>
    </row>
    <row r="41" spans="1:19" ht="15.75">
      <c r="A41" s="124">
        <v>5</v>
      </c>
      <c r="B41" s="125" t="s">
        <v>172</v>
      </c>
      <c r="C41" s="231">
        <f t="shared" si="3"/>
        <v>1968</v>
      </c>
      <c r="D41" s="162">
        <v>60</v>
      </c>
      <c r="E41" s="155">
        <v>1908</v>
      </c>
      <c r="F41" s="205">
        <f t="shared" si="4"/>
        <v>20</v>
      </c>
      <c r="G41" s="155">
        <v>10</v>
      </c>
      <c r="H41" s="155">
        <v>2</v>
      </c>
      <c r="I41" s="155">
        <v>10</v>
      </c>
      <c r="J41" s="155">
        <v>20</v>
      </c>
      <c r="K41" s="205">
        <f t="shared" si="5"/>
        <v>895</v>
      </c>
      <c r="L41" s="155">
        <v>85</v>
      </c>
      <c r="M41" s="155">
        <v>810</v>
      </c>
      <c r="N41" s="205">
        <f t="shared" si="6"/>
        <v>38</v>
      </c>
      <c r="O41" s="155">
        <v>38</v>
      </c>
      <c r="P41" s="155">
        <v>0</v>
      </c>
      <c r="Q41" s="155">
        <v>0</v>
      </c>
      <c r="R41" s="155">
        <v>27</v>
      </c>
      <c r="S41" s="226"/>
    </row>
    <row r="42" spans="1:19" ht="15.75">
      <c r="A42" s="124">
        <v>6</v>
      </c>
      <c r="B42" s="125" t="s">
        <v>173</v>
      </c>
      <c r="C42" s="231">
        <f t="shared" si="3"/>
        <v>21174</v>
      </c>
      <c r="D42" s="162">
        <v>250</v>
      </c>
      <c r="E42" s="155">
        <v>20924</v>
      </c>
      <c r="F42" s="205">
        <f t="shared" si="4"/>
        <v>147</v>
      </c>
      <c r="G42" s="155">
        <v>103</v>
      </c>
      <c r="H42" s="155">
        <v>16</v>
      </c>
      <c r="I42" s="155">
        <v>44</v>
      </c>
      <c r="J42" s="155">
        <v>40</v>
      </c>
      <c r="K42" s="205">
        <f t="shared" si="5"/>
        <v>1401</v>
      </c>
      <c r="L42" s="155">
        <v>82</v>
      </c>
      <c r="M42" s="155">
        <v>1319</v>
      </c>
      <c r="N42" s="205">
        <f t="shared" si="6"/>
        <v>99</v>
      </c>
      <c r="O42" s="155">
        <v>56</v>
      </c>
      <c r="P42" s="155">
        <v>21</v>
      </c>
      <c r="Q42" s="155">
        <v>43</v>
      </c>
      <c r="R42" s="155">
        <v>28</v>
      </c>
      <c r="S42" s="226"/>
    </row>
    <row r="43" spans="1:19" ht="15.75">
      <c r="A43" s="124">
        <v>7</v>
      </c>
      <c r="B43" s="125" t="s">
        <v>174</v>
      </c>
      <c r="C43" s="231">
        <f t="shared" si="3"/>
        <v>23070</v>
      </c>
      <c r="D43" s="162">
        <v>669</v>
      </c>
      <c r="E43" s="155">
        <v>22401</v>
      </c>
      <c r="F43" s="205">
        <f t="shared" si="4"/>
        <v>19</v>
      </c>
      <c r="G43" s="155">
        <v>3</v>
      </c>
      <c r="H43" s="155">
        <v>2</v>
      </c>
      <c r="I43" s="155">
        <v>16</v>
      </c>
      <c r="J43" s="155">
        <v>0</v>
      </c>
      <c r="K43" s="205">
        <f t="shared" si="5"/>
        <v>1778</v>
      </c>
      <c r="L43" s="155">
        <v>678</v>
      </c>
      <c r="M43" s="155">
        <v>1100</v>
      </c>
      <c r="N43" s="205">
        <f t="shared" si="6"/>
        <v>24</v>
      </c>
      <c r="O43" s="155">
        <v>8</v>
      </c>
      <c r="P43" s="155">
        <v>1</v>
      </c>
      <c r="Q43" s="155">
        <v>16</v>
      </c>
      <c r="R43" s="155">
        <v>46</v>
      </c>
      <c r="S43" s="226"/>
    </row>
    <row r="44" spans="1:19" ht="15.75">
      <c r="A44" s="124">
        <v>8</v>
      </c>
      <c r="B44" s="125" t="s">
        <v>175</v>
      </c>
      <c r="C44" s="231">
        <f t="shared" si="3"/>
        <v>37590</v>
      </c>
      <c r="D44" s="162">
        <v>1529</v>
      </c>
      <c r="E44" s="155">
        <v>36061</v>
      </c>
      <c r="F44" s="205">
        <f t="shared" si="4"/>
        <v>58</v>
      </c>
      <c r="G44" s="155">
        <v>38</v>
      </c>
      <c r="H44" s="155">
        <v>2</v>
      </c>
      <c r="I44" s="155">
        <v>20</v>
      </c>
      <c r="J44" s="155">
        <v>58</v>
      </c>
      <c r="K44" s="205">
        <f t="shared" si="5"/>
        <v>3314</v>
      </c>
      <c r="L44" s="155">
        <v>755</v>
      </c>
      <c r="M44" s="155">
        <v>2559</v>
      </c>
      <c r="N44" s="205">
        <f t="shared" si="6"/>
        <v>58</v>
      </c>
      <c r="O44" s="155">
        <v>44</v>
      </c>
      <c r="P44" s="155">
        <v>6</v>
      </c>
      <c r="Q44" s="155">
        <v>14</v>
      </c>
      <c r="R44" s="155">
        <v>58</v>
      </c>
      <c r="S44" s="226"/>
    </row>
    <row r="45" spans="1:19" ht="15.75">
      <c r="A45" s="124">
        <v>9</v>
      </c>
      <c r="B45" s="125" t="s">
        <v>176</v>
      </c>
      <c r="C45" s="231">
        <f t="shared" si="3"/>
        <v>171</v>
      </c>
      <c r="D45" s="162">
        <v>156</v>
      </c>
      <c r="E45" s="155">
        <v>15</v>
      </c>
      <c r="F45" s="205">
        <f t="shared" si="4"/>
        <v>15</v>
      </c>
      <c r="G45" s="155">
        <v>14</v>
      </c>
      <c r="H45" s="155">
        <v>5</v>
      </c>
      <c r="I45" s="155">
        <v>1</v>
      </c>
      <c r="J45" s="155">
        <v>4</v>
      </c>
      <c r="K45" s="205">
        <f t="shared" si="5"/>
        <v>394</v>
      </c>
      <c r="L45" s="155">
        <v>352</v>
      </c>
      <c r="M45" s="155">
        <v>42</v>
      </c>
      <c r="N45" s="205">
        <f t="shared" si="6"/>
        <v>89</v>
      </c>
      <c r="O45" s="155">
        <v>84</v>
      </c>
      <c r="P45" s="155">
        <v>17</v>
      </c>
      <c r="Q45" s="155">
        <v>5</v>
      </c>
      <c r="R45" s="155">
        <v>52</v>
      </c>
      <c r="S45" s="226"/>
    </row>
    <row r="46" spans="1:19" ht="15.75">
      <c r="A46" s="124">
        <v>10</v>
      </c>
      <c r="B46" s="125" t="s">
        <v>177</v>
      </c>
      <c r="C46" s="231">
        <f t="shared" si="3"/>
        <v>88</v>
      </c>
      <c r="D46" s="162">
        <v>87</v>
      </c>
      <c r="E46" s="155">
        <v>1</v>
      </c>
      <c r="F46" s="205">
        <f t="shared" si="4"/>
        <v>14</v>
      </c>
      <c r="G46" s="155">
        <v>14</v>
      </c>
      <c r="H46" s="155">
        <v>0</v>
      </c>
      <c r="I46" s="155">
        <v>0</v>
      </c>
      <c r="J46" s="155">
        <v>14</v>
      </c>
      <c r="K46" s="205">
        <f t="shared" si="5"/>
        <v>85</v>
      </c>
      <c r="L46" s="155">
        <v>84</v>
      </c>
      <c r="M46" s="155">
        <v>1</v>
      </c>
      <c r="N46" s="205">
        <f t="shared" si="6"/>
        <v>14</v>
      </c>
      <c r="O46" s="155">
        <v>14</v>
      </c>
      <c r="P46" s="155">
        <v>1</v>
      </c>
      <c r="Q46" s="155">
        <v>0</v>
      </c>
      <c r="R46" s="155">
        <v>14</v>
      </c>
      <c r="S46" s="226"/>
    </row>
    <row r="47" spans="1:19" ht="15.75">
      <c r="A47" s="124">
        <v>11</v>
      </c>
      <c r="B47" s="125" t="s">
        <v>178</v>
      </c>
      <c r="C47" s="231">
        <f t="shared" si="3"/>
        <v>15400</v>
      </c>
      <c r="D47" s="162">
        <v>494</v>
      </c>
      <c r="E47" s="155">
        <v>14906</v>
      </c>
      <c r="F47" s="205">
        <f t="shared" si="4"/>
        <v>76</v>
      </c>
      <c r="G47" s="155">
        <v>54</v>
      </c>
      <c r="H47" s="155">
        <v>4</v>
      </c>
      <c r="I47" s="155">
        <v>22</v>
      </c>
      <c r="J47" s="155">
        <v>47</v>
      </c>
      <c r="K47" s="205">
        <f t="shared" si="5"/>
        <v>15894</v>
      </c>
      <c r="L47" s="155">
        <v>380</v>
      </c>
      <c r="M47" s="155">
        <v>15514</v>
      </c>
      <c r="N47" s="205">
        <f t="shared" si="6"/>
        <v>19</v>
      </c>
      <c r="O47" s="155">
        <v>9</v>
      </c>
      <c r="P47" s="155">
        <v>7</v>
      </c>
      <c r="Q47" s="155">
        <v>10</v>
      </c>
      <c r="R47" s="155">
        <v>19</v>
      </c>
      <c r="S47" s="226"/>
    </row>
    <row r="48" spans="1:19" ht="15.75">
      <c r="A48" s="124">
        <v>12</v>
      </c>
      <c r="B48" s="125" t="s">
        <v>179</v>
      </c>
      <c r="C48" s="231">
        <f t="shared" si="3"/>
        <v>986</v>
      </c>
      <c r="D48" s="162">
        <v>152</v>
      </c>
      <c r="E48" s="155">
        <v>834</v>
      </c>
      <c r="F48" s="205">
        <f t="shared" si="4"/>
        <v>7</v>
      </c>
      <c r="G48" s="155">
        <v>5</v>
      </c>
      <c r="H48" s="155">
        <v>5</v>
      </c>
      <c r="I48" s="155">
        <v>2</v>
      </c>
      <c r="J48" s="155">
        <v>4</v>
      </c>
      <c r="K48" s="205">
        <f t="shared" si="5"/>
        <v>286</v>
      </c>
      <c r="L48" s="155">
        <v>212</v>
      </c>
      <c r="M48" s="155">
        <v>74</v>
      </c>
      <c r="N48" s="205">
        <f t="shared" si="6"/>
        <v>39</v>
      </c>
      <c r="O48" s="155">
        <v>37</v>
      </c>
      <c r="P48" s="155">
        <v>5</v>
      </c>
      <c r="Q48" s="155">
        <v>2</v>
      </c>
      <c r="R48" s="155">
        <v>36</v>
      </c>
      <c r="S48" s="226"/>
    </row>
    <row r="49" spans="1:19" ht="15.75">
      <c r="A49" s="124">
        <v>13</v>
      </c>
      <c r="B49" s="125" t="s">
        <v>180</v>
      </c>
      <c r="C49" s="231">
        <f t="shared" si="3"/>
        <v>30084</v>
      </c>
      <c r="D49" s="155">
        <v>159</v>
      </c>
      <c r="E49" s="155">
        <v>29925</v>
      </c>
      <c r="F49" s="205">
        <f t="shared" si="4"/>
        <v>21</v>
      </c>
      <c r="G49" s="155">
        <v>16</v>
      </c>
      <c r="H49" s="155">
        <v>4</v>
      </c>
      <c r="I49" s="155">
        <v>5</v>
      </c>
      <c r="J49" s="155">
        <v>16</v>
      </c>
      <c r="K49" s="205">
        <f t="shared" si="5"/>
        <v>14589</v>
      </c>
      <c r="L49" s="155">
        <v>115</v>
      </c>
      <c r="M49" s="155">
        <v>14474</v>
      </c>
      <c r="N49" s="205">
        <f t="shared" si="6"/>
        <v>16</v>
      </c>
      <c r="O49" s="155">
        <v>7</v>
      </c>
      <c r="P49" s="155">
        <v>1</v>
      </c>
      <c r="Q49" s="155">
        <v>9</v>
      </c>
      <c r="R49" s="155">
        <v>20</v>
      </c>
      <c r="S49" s="226"/>
    </row>
    <row r="50" spans="1:19" ht="15.75">
      <c r="A50" s="124">
        <v>14</v>
      </c>
      <c r="B50" s="125" t="s">
        <v>181</v>
      </c>
      <c r="C50" s="231">
        <f t="shared" si="3"/>
        <v>1969</v>
      </c>
      <c r="D50" s="162">
        <v>797</v>
      </c>
      <c r="E50" s="155">
        <v>1172</v>
      </c>
      <c r="F50" s="205">
        <f t="shared" si="4"/>
        <v>19</v>
      </c>
      <c r="G50" s="155">
        <v>16</v>
      </c>
      <c r="H50" s="155">
        <v>3</v>
      </c>
      <c r="I50" s="155">
        <v>3</v>
      </c>
      <c r="J50" s="155">
        <v>19</v>
      </c>
      <c r="K50" s="205">
        <f t="shared" si="5"/>
        <v>581</v>
      </c>
      <c r="L50" s="155">
        <v>316</v>
      </c>
      <c r="M50" s="155">
        <v>265</v>
      </c>
      <c r="N50" s="205">
        <f t="shared" si="6"/>
        <v>2</v>
      </c>
      <c r="O50" s="155">
        <v>2</v>
      </c>
      <c r="P50" s="155">
        <v>0</v>
      </c>
      <c r="Q50" s="155">
        <v>0</v>
      </c>
      <c r="R50" s="155">
        <v>1</v>
      </c>
      <c r="S50" s="226"/>
    </row>
    <row r="51" spans="1:19" ht="15.75">
      <c r="A51" s="124">
        <v>15</v>
      </c>
      <c r="B51" s="125" t="s">
        <v>182</v>
      </c>
      <c r="C51" s="231">
        <f t="shared" si="3"/>
        <v>36951</v>
      </c>
      <c r="D51" s="162">
        <v>97</v>
      </c>
      <c r="E51" s="155">
        <v>36854</v>
      </c>
      <c r="F51" s="205">
        <f t="shared" si="4"/>
        <v>39</v>
      </c>
      <c r="G51" s="155">
        <v>4</v>
      </c>
      <c r="H51" s="155">
        <v>3</v>
      </c>
      <c r="I51" s="155">
        <v>35</v>
      </c>
      <c r="J51" s="155">
        <v>31</v>
      </c>
      <c r="K51" s="205">
        <f t="shared" si="5"/>
        <v>4695</v>
      </c>
      <c r="L51" s="155">
        <v>7</v>
      </c>
      <c r="M51" s="155">
        <v>4688</v>
      </c>
      <c r="N51" s="205">
        <f t="shared" si="6"/>
        <v>16</v>
      </c>
      <c r="O51" s="155">
        <v>4</v>
      </c>
      <c r="P51" s="155">
        <v>4</v>
      </c>
      <c r="Q51" s="155">
        <v>12</v>
      </c>
      <c r="R51" s="155">
        <v>16</v>
      </c>
      <c r="S51" s="226"/>
    </row>
    <row r="52" spans="1:19" ht="15.75">
      <c r="A52" s="124">
        <v>16</v>
      </c>
      <c r="B52" s="125" t="s">
        <v>183</v>
      </c>
      <c r="C52" s="231">
        <f t="shared" si="3"/>
        <v>138</v>
      </c>
      <c r="D52" s="162">
        <v>132</v>
      </c>
      <c r="E52" s="155">
        <v>6</v>
      </c>
      <c r="F52" s="205">
        <f t="shared" si="4"/>
        <v>8</v>
      </c>
      <c r="G52" s="155">
        <v>3</v>
      </c>
      <c r="H52" s="155">
        <v>3</v>
      </c>
      <c r="I52" s="155">
        <v>5</v>
      </c>
      <c r="J52" s="155">
        <v>4</v>
      </c>
      <c r="K52" s="205">
        <f t="shared" si="5"/>
        <v>142</v>
      </c>
      <c r="L52" s="155">
        <v>91</v>
      </c>
      <c r="M52" s="155">
        <v>51</v>
      </c>
      <c r="N52" s="205">
        <f t="shared" si="6"/>
        <v>10</v>
      </c>
      <c r="O52" s="155">
        <v>5</v>
      </c>
      <c r="P52" s="155">
        <v>4</v>
      </c>
      <c r="Q52" s="155">
        <v>5</v>
      </c>
      <c r="R52" s="155">
        <v>10</v>
      </c>
      <c r="S52" s="226"/>
    </row>
    <row r="53" spans="1:19" ht="15.75">
      <c r="A53" s="124">
        <v>17</v>
      </c>
      <c r="B53" s="125" t="s">
        <v>184</v>
      </c>
      <c r="C53" s="231">
        <f t="shared" si="3"/>
        <v>3068</v>
      </c>
      <c r="D53" s="162">
        <v>382</v>
      </c>
      <c r="E53" s="155">
        <v>2686</v>
      </c>
      <c r="F53" s="205">
        <f t="shared" si="4"/>
        <v>57</v>
      </c>
      <c r="G53" s="155">
        <v>44</v>
      </c>
      <c r="H53" s="155">
        <v>5</v>
      </c>
      <c r="I53" s="155">
        <v>13</v>
      </c>
      <c r="J53" s="155">
        <v>40</v>
      </c>
      <c r="K53" s="205">
        <f t="shared" si="5"/>
        <v>229</v>
      </c>
      <c r="L53" s="155">
        <v>132</v>
      </c>
      <c r="M53" s="155">
        <v>97</v>
      </c>
      <c r="N53" s="205">
        <f t="shared" si="6"/>
        <v>81</v>
      </c>
      <c r="O53" s="155">
        <v>66</v>
      </c>
      <c r="P53" s="155">
        <v>11</v>
      </c>
      <c r="Q53" s="155">
        <v>15</v>
      </c>
      <c r="R53" s="155">
        <v>80</v>
      </c>
      <c r="S53" s="226"/>
    </row>
    <row r="54" spans="1:19" ht="15.75">
      <c r="A54" s="124">
        <v>18</v>
      </c>
      <c r="B54" s="125" t="s">
        <v>185</v>
      </c>
      <c r="C54" s="231">
        <f t="shared" si="3"/>
        <v>5324</v>
      </c>
      <c r="D54" s="162">
        <v>321</v>
      </c>
      <c r="E54" s="155">
        <v>5003</v>
      </c>
      <c r="F54" s="205">
        <f t="shared" si="4"/>
        <v>18</v>
      </c>
      <c r="G54" s="155">
        <v>8</v>
      </c>
      <c r="H54" s="155">
        <v>0</v>
      </c>
      <c r="I54" s="155">
        <v>10</v>
      </c>
      <c r="J54" s="155">
        <v>9</v>
      </c>
      <c r="K54" s="205">
        <f t="shared" si="5"/>
        <v>700</v>
      </c>
      <c r="L54" s="155">
        <v>313</v>
      </c>
      <c r="M54" s="155">
        <v>387</v>
      </c>
      <c r="N54" s="205">
        <f t="shared" si="6"/>
        <v>67</v>
      </c>
      <c r="O54" s="155">
        <v>51</v>
      </c>
      <c r="P54" s="155">
        <v>3</v>
      </c>
      <c r="Q54" s="155">
        <v>16</v>
      </c>
      <c r="R54" s="155">
        <v>38</v>
      </c>
      <c r="S54" s="226"/>
    </row>
    <row r="55" spans="1:19" ht="15.75">
      <c r="A55" s="124">
        <v>19</v>
      </c>
      <c r="B55" s="126" t="s">
        <v>203</v>
      </c>
      <c r="C55" s="231">
        <f t="shared" si="3"/>
        <v>40757</v>
      </c>
      <c r="D55" s="178">
        <v>1210</v>
      </c>
      <c r="E55" s="178">
        <v>39547</v>
      </c>
      <c r="F55" s="205">
        <f t="shared" si="4"/>
        <v>109</v>
      </c>
      <c r="G55" s="178">
        <v>24</v>
      </c>
      <c r="H55" s="178">
        <v>2</v>
      </c>
      <c r="I55" s="178">
        <v>85</v>
      </c>
      <c r="J55" s="178">
        <v>43</v>
      </c>
      <c r="K55" s="205"/>
      <c r="L55" s="178"/>
      <c r="M55" s="178"/>
      <c r="N55" s="205"/>
      <c r="O55" s="178"/>
      <c r="P55" s="178"/>
      <c r="Q55" s="178"/>
      <c r="R55" s="231"/>
      <c r="S55" s="226"/>
    </row>
    <row r="56" spans="1:19" ht="15.75">
      <c r="A56" s="124">
        <v>20</v>
      </c>
      <c r="B56" s="126" t="s">
        <v>204</v>
      </c>
      <c r="C56" s="231">
        <f t="shared" si="3"/>
        <v>4213</v>
      </c>
      <c r="D56" s="178">
        <v>591</v>
      </c>
      <c r="E56" s="156">
        <v>3622</v>
      </c>
      <c r="F56" s="205">
        <f t="shared" si="4"/>
        <v>15</v>
      </c>
      <c r="G56" s="156">
        <v>13</v>
      </c>
      <c r="H56" s="156">
        <v>0</v>
      </c>
      <c r="I56" s="156">
        <v>2</v>
      </c>
      <c r="J56" s="156">
        <v>12</v>
      </c>
      <c r="K56" s="205">
        <f t="shared" si="5"/>
        <v>161</v>
      </c>
      <c r="L56" s="156">
        <v>154</v>
      </c>
      <c r="M56" s="156">
        <v>7</v>
      </c>
      <c r="N56" s="205">
        <f aca="true" t="shared" si="7" ref="N56:N71">O56+Q56</f>
        <v>13</v>
      </c>
      <c r="O56" s="156">
        <v>0</v>
      </c>
      <c r="P56" s="156">
        <v>0</v>
      </c>
      <c r="Q56" s="156">
        <v>13</v>
      </c>
      <c r="R56" s="156">
        <v>12</v>
      </c>
      <c r="S56" s="226"/>
    </row>
    <row r="57" spans="1:19" ht="15.75">
      <c r="A57" s="124">
        <v>21</v>
      </c>
      <c r="B57" s="126" t="s">
        <v>205</v>
      </c>
      <c r="C57" s="231">
        <f t="shared" si="3"/>
        <v>242</v>
      </c>
      <c r="D57" s="178">
        <v>242</v>
      </c>
      <c r="E57" s="156">
        <v>0</v>
      </c>
      <c r="F57" s="205">
        <f t="shared" si="4"/>
        <v>1</v>
      </c>
      <c r="G57" s="156">
        <v>0</v>
      </c>
      <c r="H57" s="156">
        <v>0</v>
      </c>
      <c r="I57" s="156">
        <v>1</v>
      </c>
      <c r="J57" s="156">
        <v>1</v>
      </c>
      <c r="K57" s="205">
        <f t="shared" si="5"/>
        <v>278</v>
      </c>
      <c r="L57" s="156">
        <v>278</v>
      </c>
      <c r="M57" s="156">
        <v>0</v>
      </c>
      <c r="N57" s="205">
        <f t="shared" si="7"/>
        <v>2</v>
      </c>
      <c r="O57" s="156">
        <v>0</v>
      </c>
      <c r="P57" s="156">
        <v>0</v>
      </c>
      <c r="Q57" s="156">
        <v>2</v>
      </c>
      <c r="R57" s="156">
        <v>2</v>
      </c>
      <c r="S57" s="226"/>
    </row>
    <row r="58" spans="1:19" ht="15.75">
      <c r="A58" s="124">
        <v>22</v>
      </c>
      <c r="B58" s="126" t="s">
        <v>206</v>
      </c>
      <c r="C58" s="231">
        <f t="shared" si="3"/>
        <v>9839</v>
      </c>
      <c r="D58" s="178">
        <v>54</v>
      </c>
      <c r="E58" s="156">
        <v>9785</v>
      </c>
      <c r="F58" s="205">
        <f t="shared" si="4"/>
        <v>663</v>
      </c>
      <c r="G58" s="156">
        <v>5</v>
      </c>
      <c r="H58" s="156">
        <v>4</v>
      </c>
      <c r="I58" s="156">
        <v>658</v>
      </c>
      <c r="J58" s="156">
        <v>129</v>
      </c>
      <c r="K58" s="205">
        <f t="shared" si="5"/>
        <v>3383</v>
      </c>
      <c r="L58" s="156">
        <v>24</v>
      </c>
      <c r="M58" s="156">
        <v>3359</v>
      </c>
      <c r="N58" s="205">
        <f t="shared" si="7"/>
        <v>221</v>
      </c>
      <c r="O58" s="156">
        <v>6</v>
      </c>
      <c r="P58" s="156">
        <v>6</v>
      </c>
      <c r="Q58" s="156">
        <v>215</v>
      </c>
      <c r="R58" s="156">
        <v>188</v>
      </c>
      <c r="S58" s="226"/>
    </row>
    <row r="59" spans="1:19" ht="15.75">
      <c r="A59" s="124">
        <v>23</v>
      </c>
      <c r="B59" s="126" t="s">
        <v>207</v>
      </c>
      <c r="C59" s="231">
        <f t="shared" si="3"/>
        <v>73</v>
      </c>
      <c r="D59" s="178">
        <v>67</v>
      </c>
      <c r="E59" s="156">
        <v>6</v>
      </c>
      <c r="F59" s="205">
        <f t="shared" si="4"/>
        <v>24</v>
      </c>
      <c r="G59" s="156">
        <v>22</v>
      </c>
      <c r="H59" s="156">
        <v>16</v>
      </c>
      <c r="I59" s="156">
        <v>2</v>
      </c>
      <c r="J59" s="156">
        <v>24</v>
      </c>
      <c r="K59" s="205">
        <f t="shared" si="5"/>
        <v>12097</v>
      </c>
      <c r="L59" s="156">
        <v>281</v>
      </c>
      <c r="M59" s="156">
        <v>11816</v>
      </c>
      <c r="N59" s="205">
        <f t="shared" si="7"/>
        <v>222</v>
      </c>
      <c r="O59" s="156">
        <v>18</v>
      </c>
      <c r="P59" s="156">
        <v>6</v>
      </c>
      <c r="Q59" s="156">
        <v>204</v>
      </c>
      <c r="R59" s="156">
        <v>209</v>
      </c>
      <c r="S59" s="226"/>
    </row>
    <row r="60" spans="1:19" ht="15.75">
      <c r="A60" s="124">
        <v>24</v>
      </c>
      <c r="B60" s="126" t="s">
        <v>208</v>
      </c>
      <c r="C60" s="231">
        <f t="shared" si="3"/>
        <v>80308</v>
      </c>
      <c r="D60" s="178">
        <v>344</v>
      </c>
      <c r="E60" s="156">
        <v>79964</v>
      </c>
      <c r="F60" s="205">
        <f t="shared" si="4"/>
        <v>109</v>
      </c>
      <c r="G60" s="156">
        <v>72</v>
      </c>
      <c r="H60" s="156">
        <v>11</v>
      </c>
      <c r="I60" s="156">
        <v>37</v>
      </c>
      <c r="J60" s="156">
        <v>59</v>
      </c>
      <c r="K60" s="205">
        <f t="shared" si="5"/>
        <v>57448</v>
      </c>
      <c r="L60" s="156">
        <v>1589</v>
      </c>
      <c r="M60" s="156">
        <v>55859</v>
      </c>
      <c r="N60" s="205">
        <f t="shared" si="7"/>
        <v>457</v>
      </c>
      <c r="O60" s="156">
        <v>361</v>
      </c>
      <c r="P60" s="156">
        <v>81</v>
      </c>
      <c r="Q60" s="156">
        <v>96</v>
      </c>
      <c r="R60" s="156">
        <v>250</v>
      </c>
      <c r="S60" s="226"/>
    </row>
    <row r="61" spans="1:19" ht="15.75">
      <c r="A61" s="124">
        <v>25</v>
      </c>
      <c r="B61" s="126" t="s">
        <v>209</v>
      </c>
      <c r="C61" s="231">
        <f t="shared" si="3"/>
        <v>26499</v>
      </c>
      <c r="D61" s="178">
        <v>196</v>
      </c>
      <c r="E61" s="178">
        <v>26303</v>
      </c>
      <c r="F61" s="205">
        <f t="shared" si="4"/>
        <v>57</v>
      </c>
      <c r="G61" s="156">
        <v>24</v>
      </c>
      <c r="H61" s="156">
        <v>3</v>
      </c>
      <c r="I61" s="156">
        <v>33</v>
      </c>
      <c r="J61" s="156">
        <v>31</v>
      </c>
      <c r="K61" s="205">
        <f t="shared" si="5"/>
        <v>5708</v>
      </c>
      <c r="L61" s="156">
        <v>739</v>
      </c>
      <c r="M61" s="156">
        <v>4969</v>
      </c>
      <c r="N61" s="205">
        <f t="shared" si="7"/>
        <v>151</v>
      </c>
      <c r="O61" s="156">
        <v>135</v>
      </c>
      <c r="P61" s="156">
        <v>32</v>
      </c>
      <c r="Q61" s="156">
        <v>16</v>
      </c>
      <c r="R61" s="156">
        <v>104</v>
      </c>
      <c r="S61" s="226"/>
    </row>
    <row r="62" spans="1:19" ht="15.75">
      <c r="A62" s="124">
        <v>26</v>
      </c>
      <c r="B62" s="126" t="s">
        <v>210</v>
      </c>
      <c r="C62" s="231">
        <f t="shared" si="3"/>
        <v>42220</v>
      </c>
      <c r="D62" s="178">
        <f>182+34</f>
        <v>216</v>
      </c>
      <c r="E62" s="178">
        <f>21+41983</f>
        <v>42004</v>
      </c>
      <c r="F62" s="205">
        <f t="shared" si="4"/>
        <v>111</v>
      </c>
      <c r="G62" s="156">
        <v>26</v>
      </c>
      <c r="H62" s="156">
        <v>12</v>
      </c>
      <c r="I62" s="156">
        <v>85</v>
      </c>
      <c r="J62" s="156">
        <v>111</v>
      </c>
      <c r="K62" s="205">
        <f t="shared" si="5"/>
        <v>64116</v>
      </c>
      <c r="L62" s="178">
        <f>191+919</f>
        <v>1110</v>
      </c>
      <c r="M62" s="178">
        <f>47100+15906</f>
        <v>63006</v>
      </c>
      <c r="N62" s="205">
        <f t="shared" si="7"/>
        <v>285</v>
      </c>
      <c r="O62" s="156">
        <f>24+100</f>
        <v>124</v>
      </c>
      <c r="P62" s="156">
        <v>15</v>
      </c>
      <c r="Q62" s="156">
        <f>39+122</f>
        <v>161</v>
      </c>
      <c r="R62" s="156">
        <f>63+221</f>
        <v>284</v>
      </c>
      <c r="S62" s="226"/>
    </row>
    <row r="63" spans="1:19" ht="15.75">
      <c r="A63" s="124">
        <v>27</v>
      </c>
      <c r="B63" s="126" t="s">
        <v>211</v>
      </c>
      <c r="C63" s="231">
        <f t="shared" si="3"/>
        <v>135</v>
      </c>
      <c r="D63" s="178">
        <v>56</v>
      </c>
      <c r="E63" s="156">
        <v>79</v>
      </c>
      <c r="F63" s="205">
        <f t="shared" si="4"/>
        <v>12</v>
      </c>
      <c r="G63" s="156">
        <v>11</v>
      </c>
      <c r="H63" s="156">
        <v>10</v>
      </c>
      <c r="I63" s="156">
        <v>1</v>
      </c>
      <c r="J63" s="156">
        <v>10</v>
      </c>
      <c r="K63" s="205">
        <f t="shared" si="5"/>
        <v>645</v>
      </c>
      <c r="L63" s="156">
        <v>350</v>
      </c>
      <c r="M63" s="156">
        <v>295</v>
      </c>
      <c r="N63" s="205">
        <f t="shared" si="7"/>
        <v>18</v>
      </c>
      <c r="O63" s="156">
        <v>12</v>
      </c>
      <c r="P63" s="156">
        <v>8</v>
      </c>
      <c r="Q63" s="156">
        <v>6</v>
      </c>
      <c r="R63" s="156">
        <v>14</v>
      </c>
      <c r="S63" s="226"/>
    </row>
    <row r="64" spans="1:19" ht="15.75">
      <c r="A64" s="124">
        <v>28</v>
      </c>
      <c r="B64" s="126" t="s">
        <v>212</v>
      </c>
      <c r="C64" s="231">
        <f t="shared" si="3"/>
        <v>7122</v>
      </c>
      <c r="D64" s="178">
        <v>343</v>
      </c>
      <c r="E64" s="156">
        <v>6779</v>
      </c>
      <c r="F64" s="205">
        <f t="shared" si="4"/>
        <v>26</v>
      </c>
      <c r="G64" s="156">
        <v>15</v>
      </c>
      <c r="H64" s="156"/>
      <c r="I64" s="156">
        <v>11</v>
      </c>
      <c r="J64" s="156">
        <v>16</v>
      </c>
      <c r="K64" s="205">
        <f t="shared" si="5"/>
        <v>1589</v>
      </c>
      <c r="L64" s="156">
        <v>204</v>
      </c>
      <c r="M64" s="156">
        <v>1385</v>
      </c>
      <c r="N64" s="205">
        <f t="shared" si="7"/>
        <v>36</v>
      </c>
      <c r="O64" s="156">
        <v>26</v>
      </c>
      <c r="P64" s="156"/>
      <c r="Q64" s="156">
        <v>10</v>
      </c>
      <c r="R64" s="156">
        <v>26</v>
      </c>
      <c r="S64" s="226"/>
    </row>
    <row r="65" spans="1:19" ht="15.75">
      <c r="A65" s="124">
        <v>29</v>
      </c>
      <c r="B65" s="126" t="s">
        <v>213</v>
      </c>
      <c r="C65" s="231">
        <f t="shared" si="3"/>
        <v>693</v>
      </c>
      <c r="D65" s="178">
        <v>464</v>
      </c>
      <c r="E65" s="156">
        <v>229</v>
      </c>
      <c r="F65" s="205">
        <f t="shared" si="4"/>
        <v>307</v>
      </c>
      <c r="G65" s="156">
        <v>307</v>
      </c>
      <c r="H65" s="156">
        <v>90</v>
      </c>
      <c r="I65" s="156">
        <v>0</v>
      </c>
      <c r="J65" s="156">
        <v>30</v>
      </c>
      <c r="K65" s="205">
        <f t="shared" si="5"/>
        <v>647</v>
      </c>
      <c r="L65" s="156">
        <v>622</v>
      </c>
      <c r="M65" s="156">
        <v>25</v>
      </c>
      <c r="N65" s="205">
        <f>O65+Q65</f>
        <v>186</v>
      </c>
      <c r="O65" s="156">
        <v>179</v>
      </c>
      <c r="P65" s="156">
        <v>56</v>
      </c>
      <c r="Q65" s="156">
        <v>7</v>
      </c>
      <c r="R65" s="156">
        <v>78</v>
      </c>
      <c r="S65" s="226"/>
    </row>
    <row r="66" spans="1:19" ht="15.75">
      <c r="A66" s="124">
        <v>30</v>
      </c>
      <c r="B66" s="126" t="s">
        <v>214</v>
      </c>
      <c r="C66" s="231">
        <f t="shared" si="3"/>
        <v>7172</v>
      </c>
      <c r="D66" s="178">
        <v>889</v>
      </c>
      <c r="E66" s="156">
        <v>6283</v>
      </c>
      <c r="F66" s="205">
        <f t="shared" si="4"/>
        <v>134</v>
      </c>
      <c r="G66" s="156">
        <v>67</v>
      </c>
      <c r="H66" s="156">
        <v>67</v>
      </c>
      <c r="I66" s="156">
        <v>67</v>
      </c>
      <c r="J66" s="156">
        <v>82</v>
      </c>
      <c r="K66" s="205">
        <f t="shared" si="5"/>
        <v>1703</v>
      </c>
      <c r="L66" s="156">
        <v>542</v>
      </c>
      <c r="M66" s="156">
        <v>1161</v>
      </c>
      <c r="N66" s="205">
        <f t="shared" si="7"/>
        <v>124</v>
      </c>
      <c r="O66" s="156">
        <v>124</v>
      </c>
      <c r="P66" s="156">
        <v>81</v>
      </c>
      <c r="Q66" s="156">
        <v>0</v>
      </c>
      <c r="R66" s="156">
        <v>124</v>
      </c>
      <c r="S66" s="226"/>
    </row>
    <row r="67" spans="1:19" ht="15.75">
      <c r="A67" s="124">
        <v>31</v>
      </c>
      <c r="B67" s="126" t="s">
        <v>215</v>
      </c>
      <c r="C67" s="231">
        <f t="shared" si="3"/>
        <v>102257</v>
      </c>
      <c r="D67" s="178">
        <v>266</v>
      </c>
      <c r="E67" s="156">
        <v>101991</v>
      </c>
      <c r="F67" s="205">
        <f t="shared" si="4"/>
        <v>45</v>
      </c>
      <c r="G67" s="156">
        <v>0</v>
      </c>
      <c r="H67" s="156">
        <v>0</v>
      </c>
      <c r="I67" s="156">
        <v>45</v>
      </c>
      <c r="J67" s="156">
        <v>1</v>
      </c>
      <c r="K67" s="205">
        <f t="shared" si="5"/>
        <v>46179</v>
      </c>
      <c r="L67" s="156">
        <v>155</v>
      </c>
      <c r="M67" s="156">
        <v>46024</v>
      </c>
      <c r="N67" s="205">
        <f t="shared" si="7"/>
        <v>8</v>
      </c>
      <c r="O67" s="156">
        <v>0</v>
      </c>
      <c r="P67" s="156">
        <v>0</v>
      </c>
      <c r="Q67" s="156">
        <v>8</v>
      </c>
      <c r="R67" s="156">
        <v>1</v>
      </c>
      <c r="S67" s="226"/>
    </row>
    <row r="68" spans="1:19" ht="15.75">
      <c r="A68" s="124">
        <v>32</v>
      </c>
      <c r="B68" s="126" t="s">
        <v>216</v>
      </c>
      <c r="C68" s="231">
        <f t="shared" si="3"/>
        <v>171</v>
      </c>
      <c r="D68" s="178">
        <v>169</v>
      </c>
      <c r="E68" s="156">
        <v>2</v>
      </c>
      <c r="F68" s="205">
        <f t="shared" si="4"/>
        <v>52</v>
      </c>
      <c r="G68" s="156">
        <v>50</v>
      </c>
      <c r="H68" s="156">
        <v>1</v>
      </c>
      <c r="I68" s="156">
        <v>2</v>
      </c>
      <c r="J68" s="156">
        <v>51</v>
      </c>
      <c r="K68" s="205">
        <f t="shared" si="5"/>
        <v>469</v>
      </c>
      <c r="L68" s="156">
        <v>468</v>
      </c>
      <c r="M68" s="156">
        <v>1</v>
      </c>
      <c r="N68" s="205">
        <f t="shared" si="7"/>
        <v>88</v>
      </c>
      <c r="O68" s="156">
        <v>88</v>
      </c>
      <c r="P68" s="156">
        <v>2</v>
      </c>
      <c r="Q68" s="156">
        <v>0</v>
      </c>
      <c r="R68" s="156">
        <v>88</v>
      </c>
      <c r="S68" s="226"/>
    </row>
    <row r="69" spans="1:19" ht="15.75">
      <c r="A69" s="124">
        <v>33</v>
      </c>
      <c r="B69" s="126" t="s">
        <v>217</v>
      </c>
      <c r="C69" s="231">
        <f t="shared" si="3"/>
        <v>638</v>
      </c>
      <c r="D69" s="178">
        <v>638</v>
      </c>
      <c r="E69" s="156">
        <v>0</v>
      </c>
      <c r="F69" s="205">
        <f t="shared" si="4"/>
        <v>2</v>
      </c>
      <c r="G69" s="156">
        <v>2</v>
      </c>
      <c r="H69" s="156">
        <v>1</v>
      </c>
      <c r="I69" s="156">
        <v>0</v>
      </c>
      <c r="J69" s="156">
        <v>2</v>
      </c>
      <c r="K69" s="205">
        <f t="shared" si="5"/>
        <v>532</v>
      </c>
      <c r="L69" s="156">
        <v>532</v>
      </c>
      <c r="M69" s="156">
        <v>0</v>
      </c>
      <c r="N69" s="205">
        <f t="shared" si="7"/>
        <v>1</v>
      </c>
      <c r="O69" s="156">
        <v>1</v>
      </c>
      <c r="P69" s="156">
        <v>1</v>
      </c>
      <c r="Q69" s="156">
        <v>0</v>
      </c>
      <c r="R69" s="156">
        <v>0</v>
      </c>
      <c r="S69" s="226"/>
    </row>
    <row r="70" spans="1:19" ht="15.75">
      <c r="A70" s="124">
        <v>34</v>
      </c>
      <c r="B70" s="126" t="s">
        <v>218</v>
      </c>
      <c r="C70" s="231">
        <f t="shared" si="3"/>
        <v>24335</v>
      </c>
      <c r="D70" s="178">
        <v>316</v>
      </c>
      <c r="E70" s="156">
        <v>24019</v>
      </c>
      <c r="F70" s="205">
        <f t="shared" si="4"/>
        <v>7</v>
      </c>
      <c r="G70" s="156">
        <v>7</v>
      </c>
      <c r="H70" s="156">
        <v>0</v>
      </c>
      <c r="I70" s="156">
        <v>0</v>
      </c>
      <c r="J70" s="156">
        <v>7</v>
      </c>
      <c r="K70" s="205">
        <f t="shared" si="5"/>
        <v>4878</v>
      </c>
      <c r="L70" s="156">
        <v>116</v>
      </c>
      <c r="M70" s="156">
        <v>4762</v>
      </c>
      <c r="N70" s="205">
        <f t="shared" si="7"/>
        <v>0</v>
      </c>
      <c r="O70" s="156">
        <v>0</v>
      </c>
      <c r="P70" s="156">
        <v>0</v>
      </c>
      <c r="Q70" s="156">
        <v>0</v>
      </c>
      <c r="R70" s="156">
        <v>0</v>
      </c>
      <c r="S70" s="226"/>
    </row>
    <row r="71" spans="1:19" ht="15.75">
      <c r="A71" s="124">
        <v>35</v>
      </c>
      <c r="B71" s="126" t="s">
        <v>219</v>
      </c>
      <c r="C71" s="231">
        <f t="shared" si="3"/>
        <v>10314</v>
      </c>
      <c r="D71" s="178">
        <v>253</v>
      </c>
      <c r="E71" s="156">
        <v>10061</v>
      </c>
      <c r="F71" s="205">
        <f t="shared" si="4"/>
        <v>5</v>
      </c>
      <c r="G71" s="156">
        <v>3</v>
      </c>
      <c r="H71" s="156">
        <v>0</v>
      </c>
      <c r="I71" s="156">
        <v>2</v>
      </c>
      <c r="J71" s="156">
        <v>5</v>
      </c>
      <c r="K71" s="205">
        <f t="shared" si="5"/>
        <v>11374</v>
      </c>
      <c r="L71" s="156">
        <v>869</v>
      </c>
      <c r="M71" s="156">
        <v>10505</v>
      </c>
      <c r="N71" s="205">
        <f t="shared" si="7"/>
        <v>169</v>
      </c>
      <c r="O71" s="156">
        <v>167</v>
      </c>
      <c r="P71" s="156">
        <v>3</v>
      </c>
      <c r="Q71" s="156">
        <v>2</v>
      </c>
      <c r="R71" s="156">
        <v>169</v>
      </c>
      <c r="S71" s="226"/>
    </row>
    <row r="72" spans="1:19" ht="15.75">
      <c r="A72" s="124">
        <v>36</v>
      </c>
      <c r="B72" s="127" t="s">
        <v>220</v>
      </c>
      <c r="C72" s="231">
        <f t="shared" si="3"/>
        <v>32</v>
      </c>
      <c r="D72" s="207">
        <v>32</v>
      </c>
      <c r="E72" s="180">
        <v>0</v>
      </c>
      <c r="F72" s="205">
        <f t="shared" si="4"/>
        <v>6</v>
      </c>
      <c r="G72" s="180">
        <v>6</v>
      </c>
      <c r="H72" s="180">
        <v>1</v>
      </c>
      <c r="I72" s="180">
        <v>0</v>
      </c>
      <c r="J72" s="180">
        <v>6</v>
      </c>
      <c r="K72" s="205">
        <f t="shared" si="5"/>
        <v>1224</v>
      </c>
      <c r="L72" s="180">
        <v>1135</v>
      </c>
      <c r="M72" s="180">
        <v>89</v>
      </c>
      <c r="N72" s="205">
        <f>O72+Q72</f>
        <v>683</v>
      </c>
      <c r="O72" s="180">
        <v>682</v>
      </c>
      <c r="P72" s="180">
        <v>199</v>
      </c>
      <c r="Q72" s="180">
        <v>1</v>
      </c>
      <c r="R72" s="180">
        <v>489</v>
      </c>
      <c r="S72" s="226"/>
    </row>
    <row r="73" spans="1:19" ht="15.75">
      <c r="A73" s="124">
        <v>37</v>
      </c>
      <c r="B73" s="127" t="s">
        <v>221</v>
      </c>
      <c r="C73" s="231">
        <f t="shared" si="3"/>
        <v>68</v>
      </c>
      <c r="D73" s="207">
        <v>65</v>
      </c>
      <c r="E73" s="180">
        <v>3</v>
      </c>
      <c r="F73" s="205">
        <f t="shared" si="4"/>
        <v>27</v>
      </c>
      <c r="G73" s="180">
        <v>24</v>
      </c>
      <c r="H73" s="180">
        <v>6</v>
      </c>
      <c r="I73" s="180">
        <v>3</v>
      </c>
      <c r="J73" s="180">
        <v>2</v>
      </c>
      <c r="K73" s="205">
        <f t="shared" si="5"/>
        <v>323</v>
      </c>
      <c r="L73" s="180">
        <v>322</v>
      </c>
      <c r="M73" s="180">
        <v>1</v>
      </c>
      <c r="N73" s="205">
        <f>O73+Q73</f>
        <v>45</v>
      </c>
      <c r="O73" s="180">
        <v>45</v>
      </c>
      <c r="P73" s="180">
        <v>8</v>
      </c>
      <c r="Q73" s="180">
        <v>0</v>
      </c>
      <c r="R73" s="180">
        <v>3</v>
      </c>
      <c r="S73" s="226"/>
    </row>
    <row r="74" spans="1:19" ht="15.75">
      <c r="A74" s="124">
        <v>38</v>
      </c>
      <c r="B74" s="127" t="s">
        <v>222</v>
      </c>
      <c r="C74" s="231">
        <f t="shared" si="3"/>
        <v>346</v>
      </c>
      <c r="D74" s="207">
        <v>214</v>
      </c>
      <c r="E74" s="180">
        <v>132</v>
      </c>
      <c r="F74" s="205">
        <f t="shared" si="4"/>
        <v>1</v>
      </c>
      <c r="G74" s="180">
        <v>0</v>
      </c>
      <c r="H74" s="180">
        <v>0</v>
      </c>
      <c r="I74" s="180">
        <v>1</v>
      </c>
      <c r="J74" s="180">
        <v>1</v>
      </c>
      <c r="K74" s="205">
        <f t="shared" si="5"/>
        <v>916</v>
      </c>
      <c r="L74" s="180">
        <v>878</v>
      </c>
      <c r="M74" s="180">
        <v>38</v>
      </c>
      <c r="N74" s="205">
        <f aca="true" t="shared" si="8" ref="N74:N80">O74+Q74</f>
        <v>73</v>
      </c>
      <c r="O74" s="180">
        <v>67</v>
      </c>
      <c r="P74" s="180">
        <v>3</v>
      </c>
      <c r="Q74" s="180">
        <v>6</v>
      </c>
      <c r="R74" s="180">
        <v>73</v>
      </c>
      <c r="S74" s="226"/>
    </row>
    <row r="75" spans="1:19" ht="15.75">
      <c r="A75" s="124">
        <v>39</v>
      </c>
      <c r="B75" s="127" t="s">
        <v>223</v>
      </c>
      <c r="C75" s="231">
        <f t="shared" si="3"/>
        <v>63814</v>
      </c>
      <c r="D75" s="207">
        <v>362</v>
      </c>
      <c r="E75" s="180">
        <v>63452</v>
      </c>
      <c r="F75" s="205">
        <f t="shared" si="4"/>
        <v>82</v>
      </c>
      <c r="G75" s="180">
        <v>15</v>
      </c>
      <c r="H75" s="180">
        <v>0</v>
      </c>
      <c r="I75" s="180">
        <v>67</v>
      </c>
      <c r="J75" s="180">
        <v>79</v>
      </c>
      <c r="K75" s="205">
        <f t="shared" si="5"/>
        <v>17826</v>
      </c>
      <c r="L75" s="180">
        <v>735</v>
      </c>
      <c r="M75" s="180">
        <v>17091</v>
      </c>
      <c r="N75" s="205">
        <f t="shared" si="8"/>
        <v>81</v>
      </c>
      <c r="O75" s="180">
        <v>24</v>
      </c>
      <c r="P75" s="180">
        <v>3</v>
      </c>
      <c r="Q75" s="180">
        <v>57</v>
      </c>
      <c r="R75" s="180">
        <v>81</v>
      </c>
      <c r="S75" s="226"/>
    </row>
    <row r="76" spans="1:19" ht="15.75">
      <c r="A76" s="124">
        <v>40</v>
      </c>
      <c r="B76" s="127" t="s">
        <v>224</v>
      </c>
      <c r="C76" s="231">
        <f t="shared" si="3"/>
        <v>109099</v>
      </c>
      <c r="D76" s="207">
        <v>5778</v>
      </c>
      <c r="E76" s="180">
        <v>103321</v>
      </c>
      <c r="F76" s="205">
        <f t="shared" si="4"/>
        <v>1333</v>
      </c>
      <c r="G76" s="180">
        <v>227</v>
      </c>
      <c r="H76" s="180">
        <v>95</v>
      </c>
      <c r="I76" s="275">
        <v>1106</v>
      </c>
      <c r="J76" s="180">
        <v>837</v>
      </c>
      <c r="K76" s="205">
        <f t="shared" si="5"/>
        <v>86048</v>
      </c>
      <c r="L76" s="180">
        <v>3176</v>
      </c>
      <c r="M76" s="180">
        <v>82872</v>
      </c>
      <c r="N76" s="205">
        <f t="shared" si="8"/>
        <v>912</v>
      </c>
      <c r="O76" s="180">
        <v>159</v>
      </c>
      <c r="P76" s="180">
        <v>100</v>
      </c>
      <c r="Q76" s="180">
        <v>753</v>
      </c>
      <c r="R76" s="180">
        <v>739</v>
      </c>
      <c r="S76" s="226"/>
    </row>
    <row r="77" spans="1:19" ht="15.75">
      <c r="A77" s="124">
        <v>41</v>
      </c>
      <c r="B77" s="127" t="s">
        <v>225</v>
      </c>
      <c r="C77" s="231">
        <f t="shared" si="3"/>
        <v>12514</v>
      </c>
      <c r="D77" s="207">
        <v>401</v>
      </c>
      <c r="E77" s="180">
        <v>12113</v>
      </c>
      <c r="F77" s="205">
        <f t="shared" si="4"/>
        <v>28</v>
      </c>
      <c r="G77" s="180">
        <v>12</v>
      </c>
      <c r="H77" s="180">
        <v>3</v>
      </c>
      <c r="I77" s="180">
        <v>16</v>
      </c>
      <c r="J77" s="180">
        <v>32</v>
      </c>
      <c r="K77" s="205">
        <f t="shared" si="5"/>
        <v>6021</v>
      </c>
      <c r="L77" s="180">
        <v>444</v>
      </c>
      <c r="M77" s="180">
        <v>5577</v>
      </c>
      <c r="N77" s="205">
        <f>O77+Q77</f>
        <v>126</v>
      </c>
      <c r="O77" s="180">
        <v>111</v>
      </c>
      <c r="P77" s="180">
        <v>28</v>
      </c>
      <c r="Q77" s="180">
        <v>15</v>
      </c>
      <c r="R77" s="180">
        <v>141</v>
      </c>
      <c r="S77" s="226"/>
    </row>
    <row r="78" spans="1:19" ht="15.75">
      <c r="A78" s="124">
        <v>42</v>
      </c>
      <c r="B78" s="127" t="s">
        <v>226</v>
      </c>
      <c r="C78" s="231">
        <f t="shared" si="3"/>
        <v>4597</v>
      </c>
      <c r="D78" s="207">
        <v>235</v>
      </c>
      <c r="E78" s="180">
        <v>4362</v>
      </c>
      <c r="F78" s="205"/>
      <c r="G78" s="180"/>
      <c r="H78" s="180"/>
      <c r="I78" s="180"/>
      <c r="J78" s="180"/>
      <c r="K78" s="205">
        <f t="shared" si="5"/>
        <v>3428</v>
      </c>
      <c r="L78" s="180">
        <v>78</v>
      </c>
      <c r="M78" s="180">
        <v>3350</v>
      </c>
      <c r="N78" s="205"/>
      <c r="O78" s="180"/>
      <c r="P78" s="180"/>
      <c r="Q78" s="180"/>
      <c r="R78" s="180"/>
      <c r="S78" s="226"/>
    </row>
    <row r="79" spans="1:19" ht="15.75">
      <c r="A79" s="124">
        <v>43</v>
      </c>
      <c r="B79" s="127" t="s">
        <v>227</v>
      </c>
      <c r="C79" s="231">
        <f t="shared" si="3"/>
        <v>652</v>
      </c>
      <c r="D79" s="207">
        <v>558</v>
      </c>
      <c r="E79" s="180">
        <v>94</v>
      </c>
      <c r="F79" s="205">
        <f t="shared" si="4"/>
        <v>32</v>
      </c>
      <c r="G79" s="180">
        <v>32</v>
      </c>
      <c r="H79" s="180">
        <v>0</v>
      </c>
      <c r="I79" s="180">
        <v>0</v>
      </c>
      <c r="J79" s="180">
        <v>32</v>
      </c>
      <c r="K79" s="205">
        <f t="shared" si="5"/>
        <v>1495</v>
      </c>
      <c r="L79" s="180">
        <v>1302</v>
      </c>
      <c r="M79" s="180">
        <v>193</v>
      </c>
      <c r="N79" s="205">
        <f t="shared" si="8"/>
        <v>75</v>
      </c>
      <c r="O79" s="180">
        <v>68</v>
      </c>
      <c r="P79" s="180">
        <v>3</v>
      </c>
      <c r="Q79" s="180">
        <v>7</v>
      </c>
      <c r="R79" s="180">
        <v>75</v>
      </c>
      <c r="S79" s="226"/>
    </row>
    <row r="80" spans="1:19" ht="15.75">
      <c r="A80" s="124">
        <v>44</v>
      </c>
      <c r="B80" s="127" t="s">
        <v>228</v>
      </c>
      <c r="C80" s="231">
        <f t="shared" si="3"/>
        <v>4931</v>
      </c>
      <c r="D80" s="207">
        <v>150</v>
      </c>
      <c r="E80" s="180">
        <v>4781</v>
      </c>
      <c r="F80" s="205">
        <f t="shared" si="4"/>
        <v>19</v>
      </c>
      <c r="G80" s="180">
        <v>1</v>
      </c>
      <c r="H80" s="180">
        <v>1</v>
      </c>
      <c r="I80" s="180">
        <v>18</v>
      </c>
      <c r="J80" s="180">
        <v>19</v>
      </c>
      <c r="K80" s="205">
        <f t="shared" si="5"/>
        <v>231</v>
      </c>
      <c r="L80" s="180">
        <v>159</v>
      </c>
      <c r="M80" s="180">
        <v>72</v>
      </c>
      <c r="N80" s="205">
        <f t="shared" si="8"/>
        <v>103</v>
      </c>
      <c r="O80" s="180">
        <v>32</v>
      </c>
      <c r="P80" s="180">
        <v>0</v>
      </c>
      <c r="Q80" s="180">
        <v>71</v>
      </c>
      <c r="R80" s="180">
        <v>57</v>
      </c>
      <c r="S80" s="226"/>
    </row>
    <row r="81" spans="1:19" s="93" customFormat="1" ht="15.75">
      <c r="A81" s="124">
        <v>45</v>
      </c>
      <c r="B81" s="128" t="s">
        <v>234</v>
      </c>
      <c r="C81" s="231">
        <f t="shared" si="3"/>
        <v>1174</v>
      </c>
      <c r="D81" s="178">
        <v>137</v>
      </c>
      <c r="E81" s="156">
        <v>1037</v>
      </c>
      <c r="F81" s="205">
        <f t="shared" si="4"/>
        <v>2</v>
      </c>
      <c r="G81" s="156">
        <v>2</v>
      </c>
      <c r="H81" s="156">
        <v>2</v>
      </c>
      <c r="I81" s="156">
        <v>0</v>
      </c>
      <c r="J81" s="156">
        <v>2</v>
      </c>
      <c r="K81" s="205">
        <f t="shared" si="5"/>
        <v>2587</v>
      </c>
      <c r="L81" s="156">
        <v>804</v>
      </c>
      <c r="M81" s="156">
        <v>1783</v>
      </c>
      <c r="N81" s="205">
        <f>O81+Q81</f>
        <v>184</v>
      </c>
      <c r="O81" s="156">
        <v>183</v>
      </c>
      <c r="P81" s="156">
        <v>34</v>
      </c>
      <c r="Q81" s="156">
        <v>1</v>
      </c>
      <c r="R81" s="156">
        <v>159</v>
      </c>
      <c r="S81" s="232"/>
    </row>
    <row r="82" spans="1:19" s="93" customFormat="1" ht="15.75">
      <c r="A82" s="124">
        <v>46</v>
      </c>
      <c r="B82" s="128" t="s">
        <v>235</v>
      </c>
      <c r="C82" s="231">
        <f t="shared" si="3"/>
        <v>5027</v>
      </c>
      <c r="D82" s="178">
        <v>169</v>
      </c>
      <c r="E82" s="156">
        <v>4858</v>
      </c>
      <c r="F82" s="205">
        <f t="shared" si="4"/>
        <v>25</v>
      </c>
      <c r="G82" s="156">
        <v>22</v>
      </c>
      <c r="H82" s="156">
        <v>6</v>
      </c>
      <c r="I82" s="156">
        <v>3</v>
      </c>
      <c r="J82" s="156">
        <v>20</v>
      </c>
      <c r="K82" s="205">
        <f t="shared" si="5"/>
        <v>770</v>
      </c>
      <c r="L82" s="156">
        <v>497</v>
      </c>
      <c r="M82" s="156">
        <v>273</v>
      </c>
      <c r="N82" s="205">
        <f aca="true" t="shared" si="9" ref="N82:N92">O82+Q82</f>
        <v>275</v>
      </c>
      <c r="O82" s="156">
        <v>178</v>
      </c>
      <c r="P82" s="156">
        <v>13</v>
      </c>
      <c r="Q82" s="156">
        <v>97</v>
      </c>
      <c r="R82" s="156">
        <v>178</v>
      </c>
      <c r="S82" s="232"/>
    </row>
    <row r="83" spans="1:19" s="93" customFormat="1" ht="15.75">
      <c r="A83" s="124">
        <v>47</v>
      </c>
      <c r="B83" s="128" t="s">
        <v>236</v>
      </c>
      <c r="C83" s="231">
        <f t="shared" si="3"/>
        <v>9982</v>
      </c>
      <c r="D83" s="178">
        <v>140</v>
      </c>
      <c r="E83" s="156">
        <v>9842</v>
      </c>
      <c r="F83" s="205">
        <f t="shared" si="4"/>
        <v>14</v>
      </c>
      <c r="G83" s="156">
        <v>9</v>
      </c>
      <c r="H83" s="156">
        <v>3</v>
      </c>
      <c r="I83" s="156">
        <v>5</v>
      </c>
      <c r="J83" s="156">
        <v>2</v>
      </c>
      <c r="K83" s="205">
        <f t="shared" si="5"/>
        <v>30556</v>
      </c>
      <c r="L83" s="156">
        <v>445</v>
      </c>
      <c r="M83" s="156">
        <v>30111</v>
      </c>
      <c r="N83" s="205">
        <f t="shared" si="9"/>
        <v>535</v>
      </c>
      <c r="O83" s="156">
        <v>60</v>
      </c>
      <c r="P83" s="156">
        <v>37</v>
      </c>
      <c r="Q83" s="156">
        <v>475</v>
      </c>
      <c r="R83" s="156">
        <v>69</v>
      </c>
      <c r="S83" s="232"/>
    </row>
    <row r="84" spans="1:19" s="93" customFormat="1" ht="15.75">
      <c r="A84" s="124">
        <v>48</v>
      </c>
      <c r="B84" s="128" t="s">
        <v>237</v>
      </c>
      <c r="C84" s="231">
        <f t="shared" si="3"/>
        <v>52523</v>
      </c>
      <c r="D84" s="178">
        <v>2024</v>
      </c>
      <c r="E84" s="156">
        <v>50499</v>
      </c>
      <c r="F84" s="205">
        <f t="shared" si="4"/>
        <v>202</v>
      </c>
      <c r="G84" s="156">
        <v>43</v>
      </c>
      <c r="H84" s="156">
        <v>29</v>
      </c>
      <c r="I84" s="156">
        <v>159</v>
      </c>
      <c r="J84" s="156">
        <v>106</v>
      </c>
      <c r="K84" s="205">
        <f t="shared" si="5"/>
        <v>40889</v>
      </c>
      <c r="L84" s="156">
        <v>1012</v>
      </c>
      <c r="M84" s="156">
        <v>39877</v>
      </c>
      <c r="N84" s="205">
        <f t="shared" si="9"/>
        <v>833</v>
      </c>
      <c r="O84" s="156">
        <v>30</v>
      </c>
      <c r="P84" s="156">
        <v>15</v>
      </c>
      <c r="Q84" s="156">
        <v>803</v>
      </c>
      <c r="R84" s="156">
        <v>803</v>
      </c>
      <c r="S84" s="232"/>
    </row>
    <row r="85" spans="1:19" s="93" customFormat="1" ht="15.75">
      <c r="A85" s="124">
        <v>49</v>
      </c>
      <c r="B85" s="128" t="s">
        <v>238</v>
      </c>
      <c r="C85" s="231">
        <f t="shared" si="3"/>
        <v>8886</v>
      </c>
      <c r="D85" s="178">
        <v>89</v>
      </c>
      <c r="E85" s="156">
        <v>8797</v>
      </c>
      <c r="F85" s="205">
        <f t="shared" si="4"/>
        <v>4</v>
      </c>
      <c r="G85" s="156">
        <v>2</v>
      </c>
      <c r="H85" s="156">
        <v>2</v>
      </c>
      <c r="I85" s="156">
        <v>2</v>
      </c>
      <c r="J85" s="156">
        <v>3</v>
      </c>
      <c r="K85" s="205">
        <f t="shared" si="5"/>
        <v>5348</v>
      </c>
      <c r="L85" s="156">
        <v>216</v>
      </c>
      <c r="M85" s="156">
        <v>5132</v>
      </c>
      <c r="N85" s="205">
        <f t="shared" si="9"/>
        <v>42</v>
      </c>
      <c r="O85" s="156">
        <v>31</v>
      </c>
      <c r="P85" s="156">
        <v>9</v>
      </c>
      <c r="Q85" s="156">
        <v>11</v>
      </c>
      <c r="R85" s="156">
        <v>40</v>
      </c>
      <c r="S85" s="232"/>
    </row>
    <row r="86" spans="1:19" s="93" customFormat="1" ht="15.75">
      <c r="A86" s="124">
        <v>50</v>
      </c>
      <c r="B86" s="128" t="s">
        <v>239</v>
      </c>
      <c r="C86" s="231">
        <f t="shared" si="3"/>
        <v>2465</v>
      </c>
      <c r="D86" s="178">
        <v>577</v>
      </c>
      <c r="E86" s="156">
        <v>1888</v>
      </c>
      <c r="F86" s="205">
        <f t="shared" si="4"/>
        <v>72</v>
      </c>
      <c r="G86" s="156">
        <v>71</v>
      </c>
      <c r="H86" s="156">
        <v>49</v>
      </c>
      <c r="I86" s="156">
        <v>1</v>
      </c>
      <c r="J86" s="156">
        <v>71</v>
      </c>
      <c r="K86" s="205">
        <f t="shared" si="5"/>
        <v>1298</v>
      </c>
      <c r="L86" s="156">
        <v>503</v>
      </c>
      <c r="M86" s="156">
        <v>795</v>
      </c>
      <c r="N86" s="205">
        <f t="shared" si="9"/>
        <v>85</v>
      </c>
      <c r="O86" s="156">
        <v>84</v>
      </c>
      <c r="P86" s="156">
        <v>52</v>
      </c>
      <c r="Q86" s="156">
        <v>1</v>
      </c>
      <c r="R86" s="156">
        <v>77</v>
      </c>
      <c r="S86" s="232"/>
    </row>
    <row r="87" spans="1:19" s="93" customFormat="1" ht="15.75">
      <c r="A87" s="124">
        <v>51</v>
      </c>
      <c r="B87" s="129" t="s">
        <v>240</v>
      </c>
      <c r="C87" s="231">
        <f t="shared" si="3"/>
        <v>11857</v>
      </c>
      <c r="D87" s="178">
        <v>646</v>
      </c>
      <c r="E87" s="156">
        <v>11211</v>
      </c>
      <c r="F87" s="205">
        <f t="shared" si="4"/>
        <v>194</v>
      </c>
      <c r="G87" s="156">
        <v>136</v>
      </c>
      <c r="H87" s="156">
        <v>2</v>
      </c>
      <c r="I87" s="156">
        <v>58</v>
      </c>
      <c r="J87" s="156">
        <v>173</v>
      </c>
      <c r="K87" s="205">
        <f t="shared" si="5"/>
        <v>4032</v>
      </c>
      <c r="L87" s="156">
        <v>572</v>
      </c>
      <c r="M87" s="156">
        <v>3460</v>
      </c>
      <c r="N87" s="205">
        <f t="shared" si="9"/>
        <v>458</v>
      </c>
      <c r="O87" s="156">
        <v>281</v>
      </c>
      <c r="P87" s="156">
        <v>21</v>
      </c>
      <c r="Q87" s="156">
        <v>177</v>
      </c>
      <c r="R87" s="156">
        <v>363</v>
      </c>
      <c r="S87" s="232"/>
    </row>
    <row r="88" spans="1:19" s="93" customFormat="1" ht="15.75">
      <c r="A88" s="124">
        <v>52</v>
      </c>
      <c r="B88" s="129" t="s">
        <v>241</v>
      </c>
      <c r="C88" s="231">
        <f t="shared" si="3"/>
        <v>1647</v>
      </c>
      <c r="D88" s="178">
        <v>183</v>
      </c>
      <c r="E88" s="156">
        <v>1464</v>
      </c>
      <c r="F88" s="205">
        <f t="shared" si="4"/>
        <v>39</v>
      </c>
      <c r="G88" s="156">
        <v>10</v>
      </c>
      <c r="H88" s="156">
        <v>7</v>
      </c>
      <c r="I88" s="156">
        <v>29</v>
      </c>
      <c r="J88" s="156">
        <v>29</v>
      </c>
      <c r="K88" s="205">
        <f t="shared" si="5"/>
        <v>923</v>
      </c>
      <c r="L88" s="156">
        <v>537</v>
      </c>
      <c r="M88" s="156">
        <v>386</v>
      </c>
      <c r="N88" s="205">
        <f t="shared" si="9"/>
        <v>60</v>
      </c>
      <c r="O88" s="156">
        <v>28</v>
      </c>
      <c r="P88" s="156">
        <v>11</v>
      </c>
      <c r="Q88" s="156">
        <v>32</v>
      </c>
      <c r="R88" s="156">
        <v>47</v>
      </c>
      <c r="S88" s="232"/>
    </row>
    <row r="89" spans="1:19" s="93" customFormat="1" ht="15.75">
      <c r="A89" s="124">
        <v>53</v>
      </c>
      <c r="B89" s="129" t="s">
        <v>242</v>
      </c>
      <c r="C89" s="231">
        <f t="shared" si="3"/>
        <v>59787</v>
      </c>
      <c r="D89" s="178">
        <v>1284</v>
      </c>
      <c r="E89" s="156">
        <v>58503</v>
      </c>
      <c r="F89" s="205">
        <f t="shared" si="4"/>
        <v>116</v>
      </c>
      <c r="G89" s="156">
        <v>11</v>
      </c>
      <c r="H89" s="156">
        <v>9</v>
      </c>
      <c r="I89" s="156">
        <v>105</v>
      </c>
      <c r="J89" s="156">
        <v>111</v>
      </c>
      <c r="K89" s="205">
        <f t="shared" si="5"/>
        <v>40882</v>
      </c>
      <c r="L89" s="156">
        <v>745</v>
      </c>
      <c r="M89" s="156">
        <v>40137</v>
      </c>
      <c r="N89" s="205">
        <f t="shared" si="9"/>
        <v>50</v>
      </c>
      <c r="O89" s="156">
        <v>8</v>
      </c>
      <c r="P89" s="156">
        <v>1</v>
      </c>
      <c r="Q89" s="156">
        <v>42</v>
      </c>
      <c r="R89" s="156">
        <v>46</v>
      </c>
      <c r="S89" s="232"/>
    </row>
    <row r="90" spans="1:19" s="93" customFormat="1" ht="15.75">
      <c r="A90" s="124">
        <v>54</v>
      </c>
      <c r="B90" s="129" t="s">
        <v>243</v>
      </c>
      <c r="C90" s="231">
        <f t="shared" si="3"/>
        <v>104</v>
      </c>
      <c r="D90" s="178">
        <v>104</v>
      </c>
      <c r="E90" s="156">
        <v>0</v>
      </c>
      <c r="F90" s="205">
        <f t="shared" si="4"/>
        <v>0</v>
      </c>
      <c r="G90" s="156">
        <v>0</v>
      </c>
      <c r="H90" s="156">
        <v>0</v>
      </c>
      <c r="I90" s="156">
        <v>0</v>
      </c>
      <c r="J90" s="156">
        <v>0</v>
      </c>
      <c r="K90" s="205">
        <f t="shared" si="5"/>
        <v>380</v>
      </c>
      <c r="L90" s="156">
        <v>129</v>
      </c>
      <c r="M90" s="156">
        <v>251</v>
      </c>
      <c r="N90" s="205">
        <f t="shared" si="9"/>
        <v>17</v>
      </c>
      <c r="O90" s="156">
        <v>17</v>
      </c>
      <c r="P90" s="156">
        <v>11</v>
      </c>
      <c r="Q90" s="156">
        <v>0</v>
      </c>
      <c r="R90" s="156">
        <v>17</v>
      </c>
      <c r="S90" s="232"/>
    </row>
    <row r="91" spans="1:19" s="93" customFormat="1" ht="15.75">
      <c r="A91" s="124">
        <v>55</v>
      </c>
      <c r="B91" s="129" t="s">
        <v>244</v>
      </c>
      <c r="C91" s="231">
        <f t="shared" si="3"/>
        <v>55117</v>
      </c>
      <c r="D91" s="178">
        <v>2497</v>
      </c>
      <c r="E91" s="156">
        <v>52620</v>
      </c>
      <c r="F91" s="205">
        <f t="shared" si="4"/>
        <v>159</v>
      </c>
      <c r="G91" s="156">
        <v>76</v>
      </c>
      <c r="H91" s="156">
        <v>9</v>
      </c>
      <c r="I91" s="156">
        <v>83</v>
      </c>
      <c r="J91" s="156">
        <v>155</v>
      </c>
      <c r="K91" s="205">
        <f t="shared" si="5"/>
        <v>4854</v>
      </c>
      <c r="L91" s="156">
        <v>1064</v>
      </c>
      <c r="M91" s="156">
        <v>3790</v>
      </c>
      <c r="N91" s="205">
        <f t="shared" si="9"/>
        <v>133</v>
      </c>
      <c r="O91" s="156">
        <v>53</v>
      </c>
      <c r="P91" s="156">
        <v>17</v>
      </c>
      <c r="Q91" s="156">
        <v>80</v>
      </c>
      <c r="R91" s="156">
        <v>123</v>
      </c>
      <c r="S91" s="232"/>
    </row>
    <row r="92" spans="1:19" s="93" customFormat="1" ht="21.75" customHeight="1">
      <c r="A92" s="124">
        <v>56</v>
      </c>
      <c r="B92" s="129" t="s">
        <v>245</v>
      </c>
      <c r="C92" s="231">
        <f t="shared" si="3"/>
        <v>23518</v>
      </c>
      <c r="D92" s="178">
        <v>936</v>
      </c>
      <c r="E92" s="156">
        <v>22582</v>
      </c>
      <c r="F92" s="205">
        <f t="shared" si="4"/>
        <v>84</v>
      </c>
      <c r="G92" s="156">
        <v>47</v>
      </c>
      <c r="H92" s="156">
        <v>13</v>
      </c>
      <c r="I92" s="156">
        <v>37</v>
      </c>
      <c r="J92" s="156">
        <v>65</v>
      </c>
      <c r="K92" s="205">
        <f t="shared" si="5"/>
        <v>4822</v>
      </c>
      <c r="L92" s="156">
        <v>1134</v>
      </c>
      <c r="M92" s="156">
        <v>3688</v>
      </c>
      <c r="N92" s="205">
        <f t="shared" si="9"/>
        <v>204</v>
      </c>
      <c r="O92" s="156">
        <v>153</v>
      </c>
      <c r="P92" s="156">
        <v>18</v>
      </c>
      <c r="Q92" s="156">
        <v>51</v>
      </c>
      <c r="R92" s="156">
        <v>187</v>
      </c>
      <c r="S92" s="232"/>
    </row>
    <row r="93" spans="1:19" s="93" customFormat="1" ht="15.75">
      <c r="A93" s="124">
        <v>57</v>
      </c>
      <c r="B93" s="129" t="s">
        <v>246</v>
      </c>
      <c r="C93" s="231">
        <f t="shared" si="3"/>
        <v>72</v>
      </c>
      <c r="D93" s="178">
        <v>72</v>
      </c>
      <c r="E93" s="156">
        <v>0</v>
      </c>
      <c r="F93" s="205">
        <f t="shared" si="4"/>
        <v>1</v>
      </c>
      <c r="G93" s="156">
        <v>1</v>
      </c>
      <c r="H93" s="156">
        <v>0</v>
      </c>
      <c r="I93" s="156">
        <v>0</v>
      </c>
      <c r="J93" s="156">
        <v>1</v>
      </c>
      <c r="K93" s="205">
        <f t="shared" si="5"/>
        <v>1223</v>
      </c>
      <c r="L93" s="156">
        <v>1121</v>
      </c>
      <c r="M93" s="156">
        <v>102</v>
      </c>
      <c r="N93" s="205">
        <f>O93+Q93</f>
        <v>269</v>
      </c>
      <c r="O93" s="156">
        <v>267</v>
      </c>
      <c r="P93" s="156">
        <v>5</v>
      </c>
      <c r="Q93" s="156">
        <v>2</v>
      </c>
      <c r="R93" s="156">
        <v>212</v>
      </c>
      <c r="S93" s="232"/>
    </row>
    <row r="94" spans="1:19" s="89" customFormat="1" ht="15.75">
      <c r="A94" s="124">
        <v>58</v>
      </c>
      <c r="B94" s="129" t="s">
        <v>247</v>
      </c>
      <c r="C94" s="231">
        <f t="shared" si="3"/>
        <v>276</v>
      </c>
      <c r="D94" s="178">
        <v>272</v>
      </c>
      <c r="E94" s="156">
        <v>4</v>
      </c>
      <c r="F94" s="205">
        <f t="shared" si="4"/>
        <v>20</v>
      </c>
      <c r="G94" s="156">
        <v>18</v>
      </c>
      <c r="H94" s="156">
        <v>6</v>
      </c>
      <c r="I94" s="156">
        <v>2</v>
      </c>
      <c r="J94" s="156">
        <v>9</v>
      </c>
      <c r="K94" s="205">
        <f t="shared" si="5"/>
        <v>420</v>
      </c>
      <c r="L94" s="156">
        <v>386</v>
      </c>
      <c r="M94" s="156">
        <v>34</v>
      </c>
      <c r="N94" s="205">
        <f aca="true" t="shared" si="10" ref="N94:N99">O94+Q94</f>
        <v>166</v>
      </c>
      <c r="O94" s="156">
        <v>142</v>
      </c>
      <c r="P94" s="156">
        <v>11</v>
      </c>
      <c r="Q94" s="156">
        <v>24</v>
      </c>
      <c r="R94" s="156">
        <v>68</v>
      </c>
      <c r="S94" s="233"/>
    </row>
    <row r="95" spans="1:19" s="93" customFormat="1" ht="15.75">
      <c r="A95" s="124">
        <v>59</v>
      </c>
      <c r="B95" s="129" t="s">
        <v>248</v>
      </c>
      <c r="C95" s="231">
        <f t="shared" si="3"/>
        <v>10364</v>
      </c>
      <c r="D95" s="178">
        <v>168</v>
      </c>
      <c r="E95" s="156">
        <v>10196</v>
      </c>
      <c r="F95" s="205">
        <f t="shared" si="4"/>
        <v>3</v>
      </c>
      <c r="G95" s="156">
        <v>2</v>
      </c>
      <c r="H95" s="156">
        <v>1</v>
      </c>
      <c r="I95" s="156">
        <v>1</v>
      </c>
      <c r="J95" s="156">
        <v>2</v>
      </c>
      <c r="K95" s="205">
        <f t="shared" si="5"/>
        <v>6858</v>
      </c>
      <c r="L95" s="156">
        <v>49</v>
      </c>
      <c r="M95" s="156">
        <v>6809</v>
      </c>
      <c r="N95" s="205">
        <f t="shared" si="10"/>
        <v>8</v>
      </c>
      <c r="O95" s="156">
        <v>8</v>
      </c>
      <c r="P95" s="156">
        <v>0</v>
      </c>
      <c r="Q95" s="156">
        <v>0</v>
      </c>
      <c r="R95" s="156">
        <v>8</v>
      </c>
      <c r="S95" s="232"/>
    </row>
    <row r="96" spans="1:19" s="93" customFormat="1" ht="15.75">
      <c r="A96" s="124">
        <v>60</v>
      </c>
      <c r="B96" s="129" t="s">
        <v>249</v>
      </c>
      <c r="C96" s="231">
        <f t="shared" si="3"/>
        <v>1410</v>
      </c>
      <c r="D96" s="178">
        <v>407</v>
      </c>
      <c r="E96" s="156">
        <v>1003</v>
      </c>
      <c r="F96" s="205">
        <f t="shared" si="4"/>
        <v>20</v>
      </c>
      <c r="G96" s="156">
        <v>19</v>
      </c>
      <c r="H96" s="156">
        <v>9</v>
      </c>
      <c r="I96" s="156">
        <v>1</v>
      </c>
      <c r="J96" s="156">
        <v>20</v>
      </c>
      <c r="K96" s="205">
        <f t="shared" si="5"/>
        <v>833</v>
      </c>
      <c r="L96" s="156">
        <v>631</v>
      </c>
      <c r="M96" s="156">
        <v>202</v>
      </c>
      <c r="N96" s="205">
        <f t="shared" si="10"/>
        <v>125</v>
      </c>
      <c r="O96" s="156">
        <v>104</v>
      </c>
      <c r="P96" s="156">
        <v>28</v>
      </c>
      <c r="Q96" s="156">
        <v>21</v>
      </c>
      <c r="R96" s="156">
        <v>90</v>
      </c>
      <c r="S96" s="232"/>
    </row>
    <row r="97" spans="1:19" s="93" customFormat="1" ht="15.75">
      <c r="A97" s="124">
        <v>61</v>
      </c>
      <c r="B97" s="129" t="s">
        <v>250</v>
      </c>
      <c r="C97" s="231">
        <f t="shared" si="3"/>
        <v>3760</v>
      </c>
      <c r="D97" s="178">
        <v>152</v>
      </c>
      <c r="E97" s="156">
        <v>3608</v>
      </c>
      <c r="F97" s="205">
        <f t="shared" si="4"/>
        <v>5</v>
      </c>
      <c r="G97" s="156">
        <v>5</v>
      </c>
      <c r="H97" s="156">
        <v>0</v>
      </c>
      <c r="I97" s="156">
        <v>0</v>
      </c>
      <c r="J97" s="156">
        <v>4</v>
      </c>
      <c r="K97" s="205">
        <f t="shared" si="5"/>
        <v>384</v>
      </c>
      <c r="L97" s="156">
        <v>313</v>
      </c>
      <c r="M97" s="156">
        <v>71</v>
      </c>
      <c r="N97" s="205">
        <f t="shared" si="10"/>
        <v>166</v>
      </c>
      <c r="O97" s="156">
        <v>166</v>
      </c>
      <c r="P97" s="156">
        <v>3</v>
      </c>
      <c r="Q97" s="156">
        <v>0</v>
      </c>
      <c r="R97" s="156">
        <v>155</v>
      </c>
      <c r="S97" s="232"/>
    </row>
    <row r="98" spans="1:19" s="93" customFormat="1" ht="19.5" customHeight="1">
      <c r="A98" s="124">
        <v>62</v>
      </c>
      <c r="B98" s="129" t="s">
        <v>251</v>
      </c>
      <c r="C98" s="231">
        <f t="shared" si="3"/>
        <v>4194</v>
      </c>
      <c r="D98" s="178">
        <v>436</v>
      </c>
      <c r="E98" s="156">
        <v>3758</v>
      </c>
      <c r="F98" s="205">
        <f t="shared" si="4"/>
        <v>43</v>
      </c>
      <c r="G98" s="156">
        <v>27</v>
      </c>
      <c r="H98" s="156">
        <v>7</v>
      </c>
      <c r="I98" s="156">
        <v>16</v>
      </c>
      <c r="J98" s="156">
        <v>33</v>
      </c>
      <c r="K98" s="205">
        <f t="shared" si="5"/>
        <v>2536</v>
      </c>
      <c r="L98" s="156">
        <v>369</v>
      </c>
      <c r="M98" s="156">
        <v>2167</v>
      </c>
      <c r="N98" s="205">
        <f t="shared" si="10"/>
        <v>36</v>
      </c>
      <c r="O98" s="156">
        <v>14</v>
      </c>
      <c r="P98" s="156">
        <v>8</v>
      </c>
      <c r="Q98" s="156">
        <v>22</v>
      </c>
      <c r="R98" s="156">
        <v>35</v>
      </c>
      <c r="S98" s="232"/>
    </row>
    <row r="99" spans="1:19" s="93" customFormat="1" ht="15.75">
      <c r="A99" s="124">
        <v>63</v>
      </c>
      <c r="B99" s="129" t="s">
        <v>252</v>
      </c>
      <c r="C99" s="231">
        <f t="shared" si="3"/>
        <v>21356</v>
      </c>
      <c r="D99" s="178">
        <v>838</v>
      </c>
      <c r="E99" s="156">
        <v>20518</v>
      </c>
      <c r="F99" s="205">
        <f t="shared" si="4"/>
        <v>35</v>
      </c>
      <c r="G99" s="156">
        <v>8</v>
      </c>
      <c r="H99" s="156">
        <v>7</v>
      </c>
      <c r="I99" s="156">
        <v>27</v>
      </c>
      <c r="J99" s="156">
        <v>35</v>
      </c>
      <c r="K99" s="205">
        <f t="shared" si="5"/>
        <v>14532</v>
      </c>
      <c r="L99" s="156">
        <v>630</v>
      </c>
      <c r="M99" s="156">
        <v>13902</v>
      </c>
      <c r="N99" s="205">
        <f t="shared" si="10"/>
        <v>14</v>
      </c>
      <c r="O99" s="156">
        <v>7</v>
      </c>
      <c r="P99" s="156">
        <v>5</v>
      </c>
      <c r="Q99" s="156">
        <v>7</v>
      </c>
      <c r="R99" s="156">
        <v>9</v>
      </c>
      <c r="S99" s="232"/>
    </row>
    <row r="100" spans="1:18" s="10" customFormat="1" ht="15.75">
      <c r="A100"/>
      <c r="B100" s="104"/>
      <c r="C100" s="53"/>
      <c r="D100" s="53"/>
      <c r="E100"/>
      <c r="F100"/>
      <c r="G100"/>
      <c r="H100"/>
      <c r="I100"/>
      <c r="J100"/>
      <c r="K100"/>
      <c r="L100"/>
      <c r="M100"/>
      <c r="N100"/>
      <c r="O100"/>
      <c r="P100"/>
      <c r="Q100" s="53"/>
      <c r="R100" s="53"/>
    </row>
    <row r="101" spans="1:20" s="134" customFormat="1" ht="12.75">
      <c r="A101" s="43"/>
      <c r="B101" s="43" t="s">
        <v>255</v>
      </c>
      <c r="C101" s="32" t="s">
        <v>296</v>
      </c>
      <c r="D101" s="43"/>
      <c r="E101" s="43"/>
      <c r="F101" s="43"/>
      <c r="G101" s="43"/>
      <c r="H101" s="43"/>
      <c r="I101" s="43"/>
      <c r="J101" s="43"/>
      <c r="K101" s="131"/>
      <c r="L101" s="43"/>
      <c r="M101" s="43"/>
      <c r="N101" s="43"/>
      <c r="O101" s="43"/>
      <c r="P101" s="43"/>
      <c r="Q101" s="43"/>
      <c r="R101" s="43"/>
      <c r="S101" s="132"/>
      <c r="T101" s="132"/>
    </row>
    <row r="102" spans="1:18" s="130" customFormat="1" ht="12.75">
      <c r="A102" s="43"/>
      <c r="B102" s="43" t="s">
        <v>298</v>
      </c>
      <c r="C102" s="43" t="s">
        <v>301</v>
      </c>
      <c r="E102" s="43"/>
      <c r="F102" s="43"/>
      <c r="G102" s="43"/>
      <c r="H102" s="43"/>
      <c r="I102" s="43"/>
      <c r="J102" s="43"/>
      <c r="K102" s="131"/>
      <c r="L102" s="43"/>
      <c r="M102" s="43"/>
      <c r="N102" s="43"/>
      <c r="O102" s="43"/>
      <c r="P102" s="43"/>
      <c r="Q102" s="43"/>
      <c r="R102" s="43"/>
    </row>
    <row r="103" spans="1:20" s="130" customFormat="1" ht="12.75">
      <c r="A103" s="43"/>
      <c r="B103" s="43" t="s">
        <v>297</v>
      </c>
      <c r="C103" s="43" t="s">
        <v>302</v>
      </c>
      <c r="E103" s="43"/>
      <c r="F103" s="43"/>
      <c r="G103" s="43"/>
      <c r="H103" s="43"/>
      <c r="I103" s="43"/>
      <c r="J103" s="43"/>
      <c r="K103" s="131"/>
      <c r="L103" s="43"/>
      <c r="M103" s="43"/>
      <c r="N103" s="43"/>
      <c r="O103" s="43"/>
      <c r="P103" s="43"/>
      <c r="Q103" s="43"/>
      <c r="R103" s="43"/>
      <c r="S103" s="133"/>
      <c r="T103" s="133"/>
    </row>
    <row r="104" spans="1:18" s="130" customFormat="1" ht="12.75">
      <c r="A104" s="43"/>
      <c r="B104" s="43" t="s">
        <v>300</v>
      </c>
      <c r="C104" s="43" t="s">
        <v>303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</row>
    <row r="105" spans="1:18" s="10" customFormat="1" ht="12.75">
      <c r="A105"/>
      <c r="B105" s="81"/>
      <c r="C105" s="53"/>
      <c r="D105"/>
      <c r="E105"/>
      <c r="F105"/>
      <c r="G105"/>
      <c r="H105"/>
      <c r="I105"/>
      <c r="J105"/>
      <c r="K105" s="87"/>
      <c r="L105"/>
      <c r="M105"/>
      <c r="N105"/>
      <c r="O105"/>
      <c r="P105"/>
      <c r="Q105"/>
      <c r="R105"/>
    </row>
    <row r="106" spans="1:18" s="10" customFormat="1" ht="12.75">
      <c r="A106"/>
      <c r="B106" s="81"/>
      <c r="C106" s="53"/>
      <c r="D106"/>
      <c r="E106"/>
      <c r="F106"/>
      <c r="G106"/>
      <c r="H106"/>
      <c r="I106"/>
      <c r="J106"/>
      <c r="K106" s="87"/>
      <c r="L106"/>
      <c r="M106"/>
      <c r="N106"/>
      <c r="O106"/>
      <c r="P106"/>
      <c r="Q106"/>
      <c r="R106"/>
    </row>
    <row r="107" spans="1:18" s="10" customFormat="1" ht="12.75">
      <c r="A107"/>
      <c r="B107" s="81"/>
      <c r="C107" s="53"/>
      <c r="D107"/>
      <c r="E107"/>
      <c r="F107"/>
      <c r="G107"/>
      <c r="H107"/>
      <c r="I107"/>
      <c r="J107"/>
      <c r="K107" s="87"/>
      <c r="L107"/>
      <c r="M107"/>
      <c r="N107"/>
      <c r="O107"/>
      <c r="P107"/>
      <c r="Q107"/>
      <c r="R107"/>
    </row>
    <row r="108" spans="1:18" s="10" customFormat="1" ht="12.75">
      <c r="A108"/>
      <c r="B108" s="81"/>
      <c r="C108" s="53"/>
      <c r="D108"/>
      <c r="E108"/>
      <c r="F108"/>
      <c r="G108"/>
      <c r="H108"/>
      <c r="I108"/>
      <c r="J108"/>
      <c r="K108" s="87"/>
      <c r="L108"/>
      <c r="M108"/>
      <c r="N108"/>
      <c r="O108"/>
      <c r="P108"/>
      <c r="Q108"/>
      <c r="R108"/>
    </row>
    <row r="109" spans="1:18" s="10" customFormat="1" ht="15.75">
      <c r="A109"/>
      <c r="B109" s="104"/>
      <c r="C109" s="53"/>
      <c r="D109" s="53"/>
      <c r="E109"/>
      <c r="F109"/>
      <c r="G109"/>
      <c r="H109"/>
      <c r="I109"/>
      <c r="J109"/>
      <c r="K109"/>
      <c r="L109"/>
      <c r="M109"/>
      <c r="N109"/>
      <c r="O109"/>
      <c r="P109"/>
      <c r="Q109" s="53"/>
      <c r="R109" s="53"/>
    </row>
    <row r="110" spans="1:18" s="10" customFormat="1" ht="15.75">
      <c r="A110"/>
      <c r="B110" s="104"/>
      <c r="C110" s="53"/>
      <c r="D110" s="53"/>
      <c r="E110"/>
      <c r="F110"/>
      <c r="G110"/>
      <c r="H110"/>
      <c r="I110"/>
      <c r="J110"/>
      <c r="K110"/>
      <c r="L110"/>
      <c r="M110"/>
      <c r="N110"/>
      <c r="O110"/>
      <c r="P110"/>
      <c r="Q110" s="53"/>
      <c r="R110" s="53"/>
    </row>
    <row r="111" spans="1:18" s="10" customFormat="1" ht="15.75">
      <c r="A111"/>
      <c r="B111" s="104"/>
      <c r="C111" s="53"/>
      <c r="D111" s="53"/>
      <c r="E111"/>
      <c r="F111"/>
      <c r="G111"/>
      <c r="H111"/>
      <c r="I111"/>
      <c r="J111"/>
      <c r="K111"/>
      <c r="L111"/>
      <c r="M111"/>
      <c r="N111"/>
      <c r="O111"/>
      <c r="P111"/>
      <c r="Q111" s="53"/>
      <c r="R111" s="53"/>
    </row>
    <row r="112" spans="1:18" s="10" customFormat="1" ht="15.75">
      <c r="A112"/>
      <c r="B112" s="104"/>
      <c r="C112" s="53"/>
      <c r="D112" s="53"/>
      <c r="E112"/>
      <c r="F112"/>
      <c r="G112"/>
      <c r="H112"/>
      <c r="I112"/>
      <c r="J112"/>
      <c r="K112"/>
      <c r="L112"/>
      <c r="M112"/>
      <c r="N112"/>
      <c r="O112"/>
      <c r="P112"/>
      <c r="Q112" s="53"/>
      <c r="R112" s="53"/>
    </row>
    <row r="113" spans="1:18" s="10" customFormat="1" ht="15.75">
      <c r="A113"/>
      <c r="B113" s="104"/>
      <c r="C113" s="53"/>
      <c r="D113" s="53"/>
      <c r="E113"/>
      <c r="F113"/>
      <c r="G113"/>
      <c r="H113"/>
      <c r="I113"/>
      <c r="J113"/>
      <c r="K113"/>
      <c r="L113"/>
      <c r="M113"/>
      <c r="N113"/>
      <c r="O113"/>
      <c r="P113"/>
      <c r="Q113" s="53"/>
      <c r="R113" s="53"/>
    </row>
    <row r="114" spans="1:18" s="31" customFormat="1" ht="15.75">
      <c r="A114"/>
      <c r="B114" s="104"/>
      <c r="C114" s="53"/>
      <c r="D114" s="53"/>
      <c r="E114"/>
      <c r="F114"/>
      <c r="G114"/>
      <c r="H114"/>
      <c r="I114"/>
      <c r="J114"/>
      <c r="K114"/>
      <c r="L114"/>
      <c r="M114"/>
      <c r="N114"/>
      <c r="O114"/>
      <c r="P114"/>
      <c r="Q114" s="53"/>
      <c r="R114" s="53"/>
    </row>
    <row r="115" spans="1:18" s="10" customFormat="1" ht="16.5" customHeight="1">
      <c r="A115"/>
      <c r="B115" s="104"/>
      <c r="C115" s="53"/>
      <c r="D115" s="53"/>
      <c r="E115"/>
      <c r="F115"/>
      <c r="G115"/>
      <c r="H115"/>
      <c r="I115"/>
      <c r="J115"/>
      <c r="K115"/>
      <c r="L115"/>
      <c r="M115"/>
      <c r="N115"/>
      <c r="O115"/>
      <c r="P115"/>
      <c r="Q115" s="53"/>
      <c r="R115" s="53"/>
    </row>
    <row r="116" spans="1:18" s="10" customFormat="1" ht="15.75">
      <c r="A116"/>
      <c r="B116" s="104"/>
      <c r="C116" s="53"/>
      <c r="D116" s="53"/>
      <c r="E116"/>
      <c r="F116"/>
      <c r="G116"/>
      <c r="H116"/>
      <c r="I116"/>
      <c r="J116"/>
      <c r="K116"/>
      <c r="L116"/>
      <c r="M116"/>
      <c r="N116"/>
      <c r="O116"/>
      <c r="P116"/>
      <c r="Q116" s="53"/>
      <c r="R116" s="53"/>
    </row>
    <row r="117" spans="1:18" s="10" customFormat="1" ht="15.75">
      <c r="A117"/>
      <c r="B117" s="104"/>
      <c r="C117" s="53"/>
      <c r="D117" s="53"/>
      <c r="E117"/>
      <c r="F117"/>
      <c r="G117"/>
      <c r="H117"/>
      <c r="I117"/>
      <c r="J117"/>
      <c r="K117"/>
      <c r="L117"/>
      <c r="M117"/>
      <c r="N117"/>
      <c r="O117"/>
      <c r="P117"/>
      <c r="Q117" s="53"/>
      <c r="R117" s="53"/>
    </row>
    <row r="118" spans="1:18" s="10" customFormat="1" ht="15.75">
      <c r="A118"/>
      <c r="B118" s="104"/>
      <c r="C118" s="53"/>
      <c r="D118" s="53"/>
      <c r="E118"/>
      <c r="F118"/>
      <c r="G118"/>
      <c r="H118"/>
      <c r="I118"/>
      <c r="J118"/>
      <c r="K118"/>
      <c r="L118"/>
      <c r="M118"/>
      <c r="N118"/>
      <c r="O118"/>
      <c r="P118"/>
      <c r="Q118" s="53"/>
      <c r="R118" s="53"/>
    </row>
    <row r="119" spans="1:18" s="10" customFormat="1" ht="15.75">
      <c r="A119"/>
      <c r="B119" s="104"/>
      <c r="C119" s="53"/>
      <c r="D119" s="53"/>
      <c r="E119"/>
      <c r="F119"/>
      <c r="G119"/>
      <c r="H119"/>
      <c r="I119"/>
      <c r="J119"/>
      <c r="K119"/>
      <c r="L119"/>
      <c r="M119"/>
      <c r="N119"/>
      <c r="O119"/>
      <c r="P119"/>
      <c r="Q119" s="53"/>
      <c r="R119" s="53"/>
    </row>
    <row r="120" spans="1:18" s="10" customFormat="1" ht="15.75">
      <c r="A120"/>
      <c r="B120" s="104"/>
      <c r="C120" s="53"/>
      <c r="D120" s="53"/>
      <c r="E120"/>
      <c r="F120"/>
      <c r="G120"/>
      <c r="H120"/>
      <c r="I120"/>
      <c r="J120"/>
      <c r="K120"/>
      <c r="L120"/>
      <c r="M120"/>
      <c r="N120"/>
      <c r="O120"/>
      <c r="P120"/>
      <c r="Q120" s="53"/>
      <c r="R120" s="53"/>
    </row>
    <row r="121" spans="1:18" s="10" customFormat="1" ht="15.75">
      <c r="A121"/>
      <c r="B121" s="104"/>
      <c r="C121" s="53"/>
      <c r="D121" s="53"/>
      <c r="E121"/>
      <c r="F121"/>
      <c r="G121"/>
      <c r="H121"/>
      <c r="I121"/>
      <c r="J121"/>
      <c r="K121"/>
      <c r="L121"/>
      <c r="M121"/>
      <c r="N121"/>
      <c r="O121"/>
      <c r="P121"/>
      <c r="Q121" s="53"/>
      <c r="R121" s="53"/>
    </row>
    <row r="122" spans="1:18" s="10" customFormat="1" ht="15.75">
      <c r="A122"/>
      <c r="B122" s="104"/>
      <c r="C122" s="53"/>
      <c r="D122" s="53"/>
      <c r="E122"/>
      <c r="F122"/>
      <c r="G122"/>
      <c r="H122"/>
      <c r="I122"/>
      <c r="J122"/>
      <c r="K122"/>
      <c r="L122"/>
      <c r="M122"/>
      <c r="N122"/>
      <c r="O122"/>
      <c r="P122"/>
      <c r="Q122" s="53"/>
      <c r="R122" s="53"/>
    </row>
    <row r="123" spans="1:18" s="10" customFormat="1" ht="15.75">
      <c r="A123"/>
      <c r="B123" s="104"/>
      <c r="C123" s="53"/>
      <c r="D123" s="53"/>
      <c r="E123"/>
      <c r="F123"/>
      <c r="G123"/>
      <c r="H123"/>
      <c r="I123"/>
      <c r="J123"/>
      <c r="K123"/>
      <c r="L123"/>
      <c r="M123"/>
      <c r="N123"/>
      <c r="O123"/>
      <c r="P123"/>
      <c r="Q123" s="53"/>
      <c r="R123" s="53"/>
    </row>
    <row r="124" spans="1:18" s="10" customFormat="1" ht="15.75">
      <c r="A124"/>
      <c r="B124" s="104"/>
      <c r="C124" s="53"/>
      <c r="D124" s="53"/>
      <c r="E124"/>
      <c r="F124"/>
      <c r="G124"/>
      <c r="H124"/>
      <c r="I124"/>
      <c r="J124"/>
      <c r="K124"/>
      <c r="L124"/>
      <c r="M124"/>
      <c r="N124"/>
      <c r="O124"/>
      <c r="P124"/>
      <c r="Q124" s="53"/>
      <c r="R124" s="53"/>
    </row>
    <row r="125" spans="1:18" s="11" customFormat="1" ht="15.75">
      <c r="A125"/>
      <c r="B125" s="104"/>
      <c r="C125" s="53"/>
      <c r="D125" s="53"/>
      <c r="E125"/>
      <c r="F125"/>
      <c r="G125"/>
      <c r="H125"/>
      <c r="I125"/>
      <c r="J125"/>
      <c r="K125"/>
      <c r="L125"/>
      <c r="M125"/>
      <c r="N125"/>
      <c r="O125"/>
      <c r="P125"/>
      <c r="Q125" s="53"/>
      <c r="R125" s="53"/>
    </row>
    <row r="126" spans="1:18" s="10" customFormat="1" ht="15.75">
      <c r="A126"/>
      <c r="B126" s="104"/>
      <c r="C126" s="53"/>
      <c r="D126" s="53"/>
      <c r="E126"/>
      <c r="F126"/>
      <c r="G126"/>
      <c r="H126"/>
      <c r="I126"/>
      <c r="J126"/>
      <c r="K126"/>
      <c r="L126"/>
      <c r="M126"/>
      <c r="N126"/>
      <c r="O126"/>
      <c r="P126"/>
      <c r="Q126" s="53"/>
      <c r="R126" s="53"/>
    </row>
    <row r="127" spans="1:18" s="10" customFormat="1" ht="15.75">
      <c r="A127"/>
      <c r="B127" s="104"/>
      <c r="C127" s="53"/>
      <c r="D127" s="53"/>
      <c r="E127"/>
      <c r="F127"/>
      <c r="G127"/>
      <c r="H127"/>
      <c r="I127"/>
      <c r="J127"/>
      <c r="K127"/>
      <c r="L127"/>
      <c r="M127"/>
      <c r="N127"/>
      <c r="O127"/>
      <c r="P127"/>
      <c r="Q127" s="53"/>
      <c r="R127" s="53"/>
    </row>
    <row r="128" spans="1:18" s="55" customFormat="1" ht="15.75">
      <c r="A128"/>
      <c r="B128" s="104"/>
      <c r="C128" s="53"/>
      <c r="D128" s="53"/>
      <c r="E128"/>
      <c r="F128"/>
      <c r="G128"/>
      <c r="H128"/>
      <c r="I128"/>
      <c r="J128"/>
      <c r="K128"/>
      <c r="L128"/>
      <c r="M128"/>
      <c r="N128"/>
      <c r="O128"/>
      <c r="P128"/>
      <c r="Q128" s="53"/>
      <c r="R128" s="53"/>
    </row>
    <row r="129" spans="1:18" s="11" customFormat="1" ht="15.75">
      <c r="A129"/>
      <c r="B129" s="104"/>
      <c r="C129" s="53"/>
      <c r="D129" s="53"/>
      <c r="E129"/>
      <c r="F129"/>
      <c r="G129"/>
      <c r="H129"/>
      <c r="I129"/>
      <c r="J129"/>
      <c r="K129"/>
      <c r="L129"/>
      <c r="M129"/>
      <c r="N129"/>
      <c r="O129"/>
      <c r="P129"/>
      <c r="Q129" s="53"/>
      <c r="R129" s="53"/>
    </row>
    <row r="130" spans="1:18" s="10" customFormat="1" ht="15.75">
      <c r="A130"/>
      <c r="B130" s="104"/>
      <c r="C130" s="53"/>
      <c r="D130" s="53"/>
      <c r="E130"/>
      <c r="F130"/>
      <c r="G130"/>
      <c r="H130"/>
      <c r="I130"/>
      <c r="J130"/>
      <c r="K130"/>
      <c r="L130"/>
      <c r="M130"/>
      <c r="N130"/>
      <c r="O130"/>
      <c r="P130"/>
      <c r="Q130" s="53"/>
      <c r="R130" s="53"/>
    </row>
    <row r="131" spans="1:18" s="10" customFormat="1" ht="15.75">
      <c r="A131"/>
      <c r="B131" s="104"/>
      <c r="C131" s="53"/>
      <c r="D131" s="53"/>
      <c r="E131"/>
      <c r="F131"/>
      <c r="G131"/>
      <c r="H131"/>
      <c r="I131"/>
      <c r="J131"/>
      <c r="K131"/>
      <c r="L131"/>
      <c r="M131"/>
      <c r="N131"/>
      <c r="O131"/>
      <c r="P131"/>
      <c r="Q131" s="53"/>
      <c r="R131" s="53"/>
    </row>
    <row r="132" spans="1:18" s="11" customFormat="1" ht="15.75">
      <c r="A132"/>
      <c r="B132" s="104"/>
      <c r="C132" s="53"/>
      <c r="D132" s="53"/>
      <c r="E132"/>
      <c r="F132"/>
      <c r="G132"/>
      <c r="H132"/>
      <c r="I132"/>
      <c r="J132"/>
      <c r="K132"/>
      <c r="L132"/>
      <c r="M132"/>
      <c r="N132"/>
      <c r="O132"/>
      <c r="P132"/>
      <c r="Q132" s="53"/>
      <c r="R132" s="53"/>
    </row>
    <row r="133" spans="1:18" s="10" customFormat="1" ht="15.75">
      <c r="A133"/>
      <c r="B133" s="104"/>
      <c r="C133" s="53"/>
      <c r="D133" s="53"/>
      <c r="E133"/>
      <c r="F133"/>
      <c r="G133"/>
      <c r="H133"/>
      <c r="I133"/>
      <c r="J133"/>
      <c r="K133"/>
      <c r="L133"/>
      <c r="M133"/>
      <c r="N133"/>
      <c r="O133"/>
      <c r="P133"/>
      <c r="Q133" s="53"/>
      <c r="R133" s="53"/>
    </row>
    <row r="134" spans="1:18" s="10" customFormat="1" ht="15.75">
      <c r="A134"/>
      <c r="B134" s="104"/>
      <c r="C134" s="53"/>
      <c r="D134" s="53"/>
      <c r="E134"/>
      <c r="F134"/>
      <c r="G134"/>
      <c r="H134"/>
      <c r="I134"/>
      <c r="J134"/>
      <c r="K134"/>
      <c r="L134"/>
      <c r="M134"/>
      <c r="N134"/>
      <c r="O134"/>
      <c r="P134"/>
      <c r="Q134" s="53"/>
      <c r="R134" s="53"/>
    </row>
    <row r="135" spans="1:18" s="10" customFormat="1" ht="15.75">
      <c r="A135"/>
      <c r="B135" s="104"/>
      <c r="C135" s="53"/>
      <c r="D135" s="53"/>
      <c r="E135"/>
      <c r="F135"/>
      <c r="G135"/>
      <c r="H135"/>
      <c r="I135"/>
      <c r="J135"/>
      <c r="K135"/>
      <c r="L135"/>
      <c r="M135"/>
      <c r="N135"/>
      <c r="O135"/>
      <c r="P135"/>
      <c r="Q135" s="53"/>
      <c r="R135" s="53"/>
    </row>
    <row r="136" spans="1:18" s="10" customFormat="1" ht="15.75">
      <c r="A136"/>
      <c r="B136" s="104"/>
      <c r="C136" s="53"/>
      <c r="D136" s="53"/>
      <c r="E136"/>
      <c r="F136"/>
      <c r="G136"/>
      <c r="H136"/>
      <c r="I136"/>
      <c r="J136"/>
      <c r="K136"/>
      <c r="L136"/>
      <c r="M136"/>
      <c r="N136"/>
      <c r="O136"/>
      <c r="P136"/>
      <c r="Q136" s="53"/>
      <c r="R136" s="53"/>
    </row>
    <row r="137" spans="1:18" s="11" customFormat="1" ht="15.75">
      <c r="A137"/>
      <c r="B137" s="104"/>
      <c r="C137" s="53"/>
      <c r="D137" s="53"/>
      <c r="E137"/>
      <c r="F137"/>
      <c r="G137"/>
      <c r="H137"/>
      <c r="I137"/>
      <c r="J137"/>
      <c r="K137"/>
      <c r="L137"/>
      <c r="M137"/>
      <c r="N137"/>
      <c r="O137"/>
      <c r="P137"/>
      <c r="Q137" s="53"/>
      <c r="R137" s="53"/>
    </row>
    <row r="138" spans="1:18" s="10" customFormat="1" ht="15.75">
      <c r="A138"/>
      <c r="B138" s="104"/>
      <c r="C138" s="53"/>
      <c r="D138" s="53"/>
      <c r="E138"/>
      <c r="F138"/>
      <c r="G138"/>
      <c r="H138"/>
      <c r="I138"/>
      <c r="J138"/>
      <c r="K138"/>
      <c r="L138"/>
      <c r="M138"/>
      <c r="N138"/>
      <c r="O138"/>
      <c r="P138"/>
      <c r="Q138" s="53"/>
      <c r="R138" s="53"/>
    </row>
    <row r="139" spans="1:18" s="10" customFormat="1" ht="15.75">
      <c r="A139"/>
      <c r="B139" s="104"/>
      <c r="C139" s="53"/>
      <c r="D139" s="53"/>
      <c r="E139"/>
      <c r="F139"/>
      <c r="G139"/>
      <c r="H139"/>
      <c r="I139"/>
      <c r="J139"/>
      <c r="K139"/>
      <c r="L139"/>
      <c r="M139"/>
      <c r="N139"/>
      <c r="O139"/>
      <c r="P139"/>
      <c r="Q139" s="53"/>
      <c r="R139" s="53"/>
    </row>
    <row r="140" spans="1:18" s="10" customFormat="1" ht="15.75">
      <c r="A140"/>
      <c r="B140" s="104"/>
      <c r="C140" s="53"/>
      <c r="D140" s="53"/>
      <c r="E140"/>
      <c r="F140"/>
      <c r="G140"/>
      <c r="H140"/>
      <c r="I140"/>
      <c r="J140"/>
      <c r="K140"/>
      <c r="L140"/>
      <c r="M140"/>
      <c r="N140"/>
      <c r="O140"/>
      <c r="P140"/>
      <c r="Q140" s="53"/>
      <c r="R140" s="53"/>
    </row>
    <row r="141" spans="1:18" s="10" customFormat="1" ht="15.75">
      <c r="A141"/>
      <c r="B141" s="104"/>
      <c r="C141" s="53"/>
      <c r="D141" s="53"/>
      <c r="E141"/>
      <c r="F141"/>
      <c r="G141"/>
      <c r="H141"/>
      <c r="I141"/>
      <c r="J141"/>
      <c r="K141"/>
      <c r="L141"/>
      <c r="M141"/>
      <c r="N141"/>
      <c r="O141"/>
      <c r="P141"/>
      <c r="Q141" s="53"/>
      <c r="R141" s="53"/>
    </row>
    <row r="142" spans="1:18" s="10" customFormat="1" ht="15.75">
      <c r="A142"/>
      <c r="B142" s="104"/>
      <c r="C142" s="53"/>
      <c r="D142" s="53"/>
      <c r="E142"/>
      <c r="F142"/>
      <c r="G142"/>
      <c r="H142"/>
      <c r="I142"/>
      <c r="J142"/>
      <c r="K142"/>
      <c r="L142"/>
      <c r="M142"/>
      <c r="N142"/>
      <c r="O142"/>
      <c r="P142"/>
      <c r="Q142" s="53"/>
      <c r="R142" s="53"/>
    </row>
    <row r="143" spans="1:18" s="10" customFormat="1" ht="15.75">
      <c r="A143"/>
      <c r="B143" s="104"/>
      <c r="C143" s="53"/>
      <c r="D143" s="53"/>
      <c r="E143"/>
      <c r="F143"/>
      <c r="G143"/>
      <c r="H143"/>
      <c r="I143"/>
      <c r="J143"/>
      <c r="K143"/>
      <c r="L143"/>
      <c r="M143"/>
      <c r="N143"/>
      <c r="O143"/>
      <c r="P143"/>
      <c r="Q143" s="53"/>
      <c r="R143" s="53"/>
    </row>
    <row r="144" spans="1:18" s="11" customFormat="1" ht="15.75">
      <c r="A144"/>
      <c r="B144" s="104"/>
      <c r="C144" s="53"/>
      <c r="D144" s="53"/>
      <c r="E144"/>
      <c r="F144"/>
      <c r="G144"/>
      <c r="H144"/>
      <c r="I144"/>
      <c r="J144"/>
      <c r="K144"/>
      <c r="L144"/>
      <c r="M144"/>
      <c r="N144"/>
      <c r="O144"/>
      <c r="P144"/>
      <c r="Q144" s="53"/>
      <c r="R144" s="53"/>
    </row>
    <row r="145" spans="1:18" s="10" customFormat="1" ht="15.75">
      <c r="A145"/>
      <c r="B145" s="104"/>
      <c r="C145" s="53"/>
      <c r="D145" s="53"/>
      <c r="E145"/>
      <c r="F145"/>
      <c r="G145"/>
      <c r="H145"/>
      <c r="I145"/>
      <c r="J145"/>
      <c r="K145"/>
      <c r="L145"/>
      <c r="M145"/>
      <c r="N145"/>
      <c r="O145"/>
      <c r="P145"/>
      <c r="Q145" s="53"/>
      <c r="R145" s="53"/>
    </row>
    <row r="146" spans="1:18" s="31" customFormat="1" ht="15.75">
      <c r="A146"/>
      <c r="B146" s="104"/>
      <c r="C146" s="53"/>
      <c r="D146" s="53"/>
      <c r="E146"/>
      <c r="F146"/>
      <c r="G146"/>
      <c r="H146"/>
      <c r="I146"/>
      <c r="J146"/>
      <c r="K146"/>
      <c r="L146"/>
      <c r="M146"/>
      <c r="N146"/>
      <c r="O146"/>
      <c r="P146"/>
      <c r="Q146" s="53"/>
      <c r="R146" s="53"/>
    </row>
    <row r="147" spans="1:18" s="11" customFormat="1" ht="15.75">
      <c r="A147"/>
      <c r="B147" s="104"/>
      <c r="C147" s="53"/>
      <c r="D147" s="53"/>
      <c r="E147"/>
      <c r="F147"/>
      <c r="G147"/>
      <c r="H147"/>
      <c r="I147"/>
      <c r="J147"/>
      <c r="K147"/>
      <c r="L147"/>
      <c r="M147"/>
      <c r="N147"/>
      <c r="O147"/>
      <c r="P147"/>
      <c r="Q147" s="53"/>
      <c r="R147" s="53"/>
    </row>
    <row r="148" spans="2:18" s="11" customFormat="1" ht="28.5" customHeight="1">
      <c r="B148" s="106"/>
      <c r="Q148" s="55"/>
      <c r="R148" s="55"/>
    </row>
    <row r="149" spans="5:18" ht="15.75">
      <c r="E149"/>
      <c r="F149"/>
      <c r="G149"/>
      <c r="H149"/>
      <c r="I149"/>
      <c r="J149"/>
      <c r="K149"/>
      <c r="L149"/>
      <c r="M149"/>
      <c r="N149"/>
      <c r="O149"/>
      <c r="P149"/>
      <c r="Q149" s="53"/>
      <c r="R149" s="53"/>
    </row>
    <row r="150" spans="5:18" ht="15.75">
      <c r="E150"/>
      <c r="F150"/>
      <c r="G150"/>
      <c r="H150"/>
      <c r="I150"/>
      <c r="J150"/>
      <c r="K150"/>
      <c r="L150"/>
      <c r="M150"/>
      <c r="N150"/>
      <c r="O150"/>
      <c r="P150"/>
      <c r="Q150" s="53"/>
      <c r="R150" s="53"/>
    </row>
    <row r="151" spans="5:18" ht="15.75">
      <c r="E151"/>
      <c r="F151"/>
      <c r="G151"/>
      <c r="H151"/>
      <c r="I151"/>
      <c r="J151"/>
      <c r="K151"/>
      <c r="L151"/>
      <c r="M151"/>
      <c r="N151"/>
      <c r="O151"/>
      <c r="P151"/>
      <c r="Q151" s="53"/>
      <c r="R151" s="53"/>
    </row>
    <row r="152" spans="5:18" ht="15.75">
      <c r="E152"/>
      <c r="F152"/>
      <c r="G152"/>
      <c r="H152"/>
      <c r="I152"/>
      <c r="J152"/>
      <c r="K152"/>
      <c r="L152"/>
      <c r="M152"/>
      <c r="N152"/>
      <c r="O152"/>
      <c r="P152"/>
      <c r="Q152" s="53"/>
      <c r="R152" s="53"/>
    </row>
    <row r="153" spans="5:18" ht="15.75">
      <c r="E153"/>
      <c r="F153"/>
      <c r="G153"/>
      <c r="H153"/>
      <c r="I153"/>
      <c r="J153"/>
      <c r="K153"/>
      <c r="L153"/>
      <c r="M153"/>
      <c r="N153"/>
      <c r="O153"/>
      <c r="P153"/>
      <c r="Q153" s="53"/>
      <c r="R153" s="53"/>
    </row>
    <row r="154" spans="5:18" ht="15.75">
      <c r="E154"/>
      <c r="F154"/>
      <c r="G154"/>
      <c r="H154"/>
      <c r="I154"/>
      <c r="J154"/>
      <c r="K154"/>
      <c r="L154"/>
      <c r="M154"/>
      <c r="N154"/>
      <c r="O154"/>
      <c r="P154"/>
      <c r="Q154" s="53"/>
      <c r="R154" s="53"/>
    </row>
    <row r="155" spans="5:18" ht="15.75">
      <c r="E155"/>
      <c r="F155"/>
      <c r="G155"/>
      <c r="H155"/>
      <c r="I155"/>
      <c r="J155"/>
      <c r="K155"/>
      <c r="L155"/>
      <c r="M155"/>
      <c r="N155"/>
      <c r="O155"/>
      <c r="P155"/>
      <c r="Q155" s="53"/>
      <c r="R155" s="53"/>
    </row>
    <row r="156" spans="5:18" ht="15.75">
      <c r="E156"/>
      <c r="F156"/>
      <c r="G156"/>
      <c r="H156"/>
      <c r="I156"/>
      <c r="J156"/>
      <c r="K156"/>
      <c r="L156"/>
      <c r="M156"/>
      <c r="N156"/>
      <c r="O156"/>
      <c r="P156"/>
      <c r="Q156" s="53"/>
      <c r="R156" s="53"/>
    </row>
    <row r="157" spans="5:18" ht="15.75">
      <c r="E157"/>
      <c r="F157"/>
      <c r="G157"/>
      <c r="H157"/>
      <c r="I157"/>
      <c r="J157"/>
      <c r="K157"/>
      <c r="L157"/>
      <c r="M157"/>
      <c r="N157"/>
      <c r="O157"/>
      <c r="P157"/>
      <c r="Q157" s="53"/>
      <c r="R157" s="53"/>
    </row>
    <row r="158" spans="5:18" ht="15.75">
      <c r="E158"/>
      <c r="F158"/>
      <c r="G158"/>
      <c r="H158"/>
      <c r="I158"/>
      <c r="J158"/>
      <c r="K158"/>
      <c r="L158"/>
      <c r="M158"/>
      <c r="N158"/>
      <c r="O158"/>
      <c r="P158"/>
      <c r="Q158" s="53"/>
      <c r="R158" s="53"/>
    </row>
    <row r="159" spans="5:18" ht="15.75">
      <c r="E159"/>
      <c r="F159"/>
      <c r="G159"/>
      <c r="H159"/>
      <c r="I159"/>
      <c r="J159"/>
      <c r="K159"/>
      <c r="L159"/>
      <c r="M159"/>
      <c r="N159"/>
      <c r="O159"/>
      <c r="P159"/>
      <c r="Q159" s="53"/>
      <c r="R159" s="53"/>
    </row>
    <row r="160" spans="5:18" ht="15.75">
      <c r="E160"/>
      <c r="F160"/>
      <c r="G160"/>
      <c r="H160"/>
      <c r="I160"/>
      <c r="J160"/>
      <c r="K160"/>
      <c r="L160"/>
      <c r="M160"/>
      <c r="N160"/>
      <c r="O160"/>
      <c r="P160"/>
      <c r="Q160" s="53"/>
      <c r="R160" s="53"/>
    </row>
    <row r="161" spans="5:18" ht="15.75">
      <c r="E161"/>
      <c r="F161"/>
      <c r="G161"/>
      <c r="H161"/>
      <c r="I161"/>
      <c r="J161"/>
      <c r="K161"/>
      <c r="L161"/>
      <c r="M161"/>
      <c r="N161"/>
      <c r="O161"/>
      <c r="P161"/>
      <c r="Q161" s="53"/>
      <c r="R161" s="53"/>
    </row>
    <row r="162" spans="5:18" ht="15.75">
      <c r="E162"/>
      <c r="F162"/>
      <c r="G162"/>
      <c r="H162"/>
      <c r="I162"/>
      <c r="J162"/>
      <c r="K162"/>
      <c r="L162"/>
      <c r="M162"/>
      <c r="N162"/>
      <c r="O162"/>
      <c r="P162"/>
      <c r="Q162" s="53"/>
      <c r="R162" s="53"/>
    </row>
    <row r="163" spans="5:18" ht="15.75">
      <c r="E163"/>
      <c r="F163"/>
      <c r="G163"/>
      <c r="H163"/>
      <c r="I163"/>
      <c r="J163"/>
      <c r="K163"/>
      <c r="L163"/>
      <c r="M163"/>
      <c r="N163"/>
      <c r="O163"/>
      <c r="P163"/>
      <c r="Q163" s="53"/>
      <c r="R163" s="53"/>
    </row>
    <row r="164" spans="5:18" ht="15.75">
      <c r="E164"/>
      <c r="F164"/>
      <c r="G164"/>
      <c r="H164"/>
      <c r="I164"/>
      <c r="J164"/>
      <c r="K164"/>
      <c r="L164"/>
      <c r="M164"/>
      <c r="N164"/>
      <c r="O164"/>
      <c r="P164"/>
      <c r="Q164" s="53"/>
      <c r="R164" s="53"/>
    </row>
    <row r="165" spans="5:18" ht="15.75">
      <c r="E165"/>
      <c r="F165"/>
      <c r="G165"/>
      <c r="H165"/>
      <c r="I165"/>
      <c r="J165"/>
      <c r="K165"/>
      <c r="L165"/>
      <c r="M165"/>
      <c r="N165"/>
      <c r="O165"/>
      <c r="P165"/>
      <c r="Q165" s="53"/>
      <c r="R165" s="53"/>
    </row>
    <row r="166" spans="5:18" ht="15.75">
      <c r="E166"/>
      <c r="F166"/>
      <c r="G166"/>
      <c r="H166"/>
      <c r="I166"/>
      <c r="J166"/>
      <c r="K166"/>
      <c r="L166"/>
      <c r="M166"/>
      <c r="N166"/>
      <c r="O166"/>
      <c r="P166"/>
      <c r="Q166" s="53"/>
      <c r="R166" s="53"/>
    </row>
    <row r="167" spans="5:18" ht="15.75">
      <c r="E167"/>
      <c r="F167"/>
      <c r="G167"/>
      <c r="H167"/>
      <c r="I167"/>
      <c r="J167"/>
      <c r="K167"/>
      <c r="L167"/>
      <c r="M167"/>
      <c r="N167"/>
      <c r="O167"/>
      <c r="P167"/>
      <c r="Q167" s="53"/>
      <c r="R167" s="53"/>
    </row>
    <row r="168" spans="5:18" ht="15.75">
      <c r="E168"/>
      <c r="F168"/>
      <c r="G168"/>
      <c r="H168"/>
      <c r="I168"/>
      <c r="J168"/>
      <c r="K168"/>
      <c r="L168"/>
      <c r="M168"/>
      <c r="N168"/>
      <c r="O168"/>
      <c r="P168"/>
      <c r="Q168" s="53"/>
      <c r="R168" s="53"/>
    </row>
    <row r="169" spans="5:18" ht="15.75">
      <c r="E169"/>
      <c r="F169"/>
      <c r="G169"/>
      <c r="H169"/>
      <c r="I169"/>
      <c r="J169"/>
      <c r="K169"/>
      <c r="L169"/>
      <c r="M169"/>
      <c r="N169"/>
      <c r="O169"/>
      <c r="P169"/>
      <c r="Q169" s="53"/>
      <c r="R169" s="53"/>
    </row>
    <row r="170" spans="5:18" ht="15.75">
      <c r="E170"/>
      <c r="F170"/>
      <c r="G170"/>
      <c r="H170"/>
      <c r="I170"/>
      <c r="J170"/>
      <c r="K170"/>
      <c r="L170"/>
      <c r="M170"/>
      <c r="N170"/>
      <c r="O170"/>
      <c r="P170"/>
      <c r="Q170" s="53"/>
      <c r="R170" s="53"/>
    </row>
    <row r="171" spans="5:18" ht="15.75">
      <c r="E171"/>
      <c r="F171"/>
      <c r="G171"/>
      <c r="H171"/>
      <c r="I171"/>
      <c r="J171"/>
      <c r="K171"/>
      <c r="L171"/>
      <c r="M171"/>
      <c r="N171"/>
      <c r="O171"/>
      <c r="P171"/>
      <c r="Q171" s="53"/>
      <c r="R171" s="53"/>
    </row>
    <row r="172" spans="5:18" ht="15.75">
      <c r="E172"/>
      <c r="F172"/>
      <c r="G172"/>
      <c r="H172"/>
      <c r="I172"/>
      <c r="J172"/>
      <c r="K172"/>
      <c r="L172"/>
      <c r="M172"/>
      <c r="N172"/>
      <c r="O172"/>
      <c r="P172"/>
      <c r="Q172" s="53"/>
      <c r="R172" s="53"/>
    </row>
    <row r="173" spans="5:18" ht="15.75">
      <c r="E173"/>
      <c r="F173"/>
      <c r="G173"/>
      <c r="H173"/>
      <c r="I173"/>
      <c r="J173"/>
      <c r="K173"/>
      <c r="L173"/>
      <c r="M173"/>
      <c r="N173"/>
      <c r="O173"/>
      <c r="P173"/>
      <c r="Q173" s="53"/>
      <c r="R173" s="53"/>
    </row>
    <row r="174" spans="5:18" ht="15.75">
      <c r="E174"/>
      <c r="F174"/>
      <c r="G174"/>
      <c r="H174"/>
      <c r="I174"/>
      <c r="J174"/>
      <c r="K174"/>
      <c r="L174"/>
      <c r="M174"/>
      <c r="N174"/>
      <c r="O174"/>
      <c r="P174"/>
      <c r="Q174" s="53"/>
      <c r="R174" s="53"/>
    </row>
    <row r="175" spans="5:18" ht="15.75">
      <c r="E175"/>
      <c r="F175"/>
      <c r="G175"/>
      <c r="H175"/>
      <c r="I175"/>
      <c r="J175"/>
      <c r="K175"/>
      <c r="L175"/>
      <c r="M175"/>
      <c r="N175"/>
      <c r="O175"/>
      <c r="P175"/>
      <c r="Q175" s="53"/>
      <c r="R175" s="53"/>
    </row>
    <row r="176" spans="5:18" ht="15.75">
      <c r="E176"/>
      <c r="F176"/>
      <c r="G176"/>
      <c r="H176"/>
      <c r="I176"/>
      <c r="J176"/>
      <c r="K176"/>
      <c r="L176"/>
      <c r="M176"/>
      <c r="N176"/>
      <c r="O176"/>
      <c r="P176"/>
      <c r="Q176" s="53"/>
      <c r="R176" s="53"/>
    </row>
    <row r="177" spans="5:18" ht="15.75">
      <c r="E177"/>
      <c r="F177"/>
      <c r="G177"/>
      <c r="H177"/>
      <c r="I177"/>
      <c r="J177"/>
      <c r="K177"/>
      <c r="L177"/>
      <c r="M177"/>
      <c r="N177"/>
      <c r="O177"/>
      <c r="P177"/>
      <c r="Q177" s="53"/>
      <c r="R177" s="53"/>
    </row>
    <row r="178" spans="5:18" ht="15.75">
      <c r="E178"/>
      <c r="F178"/>
      <c r="G178"/>
      <c r="H178"/>
      <c r="I178"/>
      <c r="J178"/>
      <c r="K178"/>
      <c r="L178"/>
      <c r="M178"/>
      <c r="N178"/>
      <c r="O178"/>
      <c r="P178"/>
      <c r="Q178" s="53"/>
      <c r="R178" s="53"/>
    </row>
    <row r="179" spans="5:18" ht="15.75">
      <c r="E179"/>
      <c r="F179"/>
      <c r="G179"/>
      <c r="H179"/>
      <c r="I179"/>
      <c r="J179"/>
      <c r="K179"/>
      <c r="L179"/>
      <c r="M179"/>
      <c r="N179"/>
      <c r="O179"/>
      <c r="P179"/>
      <c r="Q179" s="53"/>
      <c r="R179" s="53"/>
    </row>
    <row r="180" spans="5:18" ht="15.75">
      <c r="E180"/>
      <c r="F180"/>
      <c r="G180"/>
      <c r="H180"/>
      <c r="I180"/>
      <c r="J180"/>
      <c r="K180"/>
      <c r="L180"/>
      <c r="M180"/>
      <c r="N180"/>
      <c r="O180"/>
      <c r="P180"/>
      <c r="Q180" s="53"/>
      <c r="R180" s="53"/>
    </row>
    <row r="181" spans="5:18" ht="15.75">
      <c r="E181"/>
      <c r="F181"/>
      <c r="G181"/>
      <c r="H181"/>
      <c r="I181"/>
      <c r="J181"/>
      <c r="K181"/>
      <c r="L181"/>
      <c r="M181"/>
      <c r="N181"/>
      <c r="O181"/>
      <c r="P181"/>
      <c r="Q181" s="53"/>
      <c r="R181" s="53"/>
    </row>
    <row r="182" spans="5:18" ht="15.75">
      <c r="E182"/>
      <c r="F182"/>
      <c r="G182"/>
      <c r="H182"/>
      <c r="I182"/>
      <c r="J182"/>
      <c r="K182"/>
      <c r="L182"/>
      <c r="M182"/>
      <c r="N182"/>
      <c r="O182"/>
      <c r="P182"/>
      <c r="Q182" s="53"/>
      <c r="R182" s="53"/>
    </row>
    <row r="183" spans="5:18" ht="15.75">
      <c r="E183"/>
      <c r="F183"/>
      <c r="G183"/>
      <c r="H183"/>
      <c r="I183"/>
      <c r="J183"/>
      <c r="K183"/>
      <c r="L183"/>
      <c r="M183"/>
      <c r="N183"/>
      <c r="O183"/>
      <c r="P183"/>
      <c r="Q183" s="53"/>
      <c r="R183" s="53"/>
    </row>
    <row r="184" spans="5:18" ht="15.75">
      <c r="E184"/>
      <c r="F184"/>
      <c r="G184"/>
      <c r="H184"/>
      <c r="I184"/>
      <c r="J184"/>
      <c r="K184"/>
      <c r="L184"/>
      <c r="M184"/>
      <c r="N184"/>
      <c r="O184"/>
      <c r="P184"/>
      <c r="Q184" s="53"/>
      <c r="R184" s="53"/>
    </row>
    <row r="185" spans="5:18" ht="15.75">
      <c r="E185"/>
      <c r="F185"/>
      <c r="G185"/>
      <c r="H185"/>
      <c r="I185"/>
      <c r="J185"/>
      <c r="K185"/>
      <c r="L185"/>
      <c r="M185"/>
      <c r="N185"/>
      <c r="O185"/>
      <c r="P185"/>
      <c r="Q185" s="53"/>
      <c r="R185" s="53"/>
    </row>
    <row r="186" spans="5:18" ht="15.75">
      <c r="E186"/>
      <c r="F186"/>
      <c r="G186"/>
      <c r="H186"/>
      <c r="I186"/>
      <c r="J186"/>
      <c r="K186"/>
      <c r="L186"/>
      <c r="M186"/>
      <c r="N186"/>
      <c r="O186"/>
      <c r="P186"/>
      <c r="Q186" s="53"/>
      <c r="R186" s="53"/>
    </row>
    <row r="187" spans="5:18" ht="15.75">
      <c r="E187"/>
      <c r="F187"/>
      <c r="G187"/>
      <c r="H187"/>
      <c r="I187"/>
      <c r="J187"/>
      <c r="K187"/>
      <c r="L187"/>
      <c r="M187"/>
      <c r="N187"/>
      <c r="O187"/>
      <c r="P187"/>
      <c r="Q187" s="53"/>
      <c r="R187" s="53"/>
    </row>
    <row r="188" spans="5:18" ht="15.75">
      <c r="E188"/>
      <c r="F188"/>
      <c r="G188"/>
      <c r="H188"/>
      <c r="I188"/>
      <c r="J188"/>
      <c r="K188"/>
      <c r="L188"/>
      <c r="M188"/>
      <c r="N188"/>
      <c r="O188"/>
      <c r="P188"/>
      <c r="Q188" s="53"/>
      <c r="R188" s="53"/>
    </row>
    <row r="189" spans="5:18" ht="15.75">
      <c r="E189"/>
      <c r="F189"/>
      <c r="G189"/>
      <c r="H189"/>
      <c r="I189"/>
      <c r="J189"/>
      <c r="K189"/>
      <c r="L189"/>
      <c r="M189"/>
      <c r="N189"/>
      <c r="O189"/>
      <c r="P189"/>
      <c r="Q189" s="53"/>
      <c r="R189" s="53"/>
    </row>
    <row r="190" spans="5:18" ht="15.75">
      <c r="E190"/>
      <c r="F190"/>
      <c r="G190"/>
      <c r="H190"/>
      <c r="I190"/>
      <c r="J190"/>
      <c r="K190"/>
      <c r="L190"/>
      <c r="M190"/>
      <c r="N190"/>
      <c r="O190"/>
      <c r="P190"/>
      <c r="Q190" s="53"/>
      <c r="R190" s="53"/>
    </row>
    <row r="191" spans="5:18" ht="15.75">
      <c r="E191"/>
      <c r="F191"/>
      <c r="G191"/>
      <c r="H191"/>
      <c r="I191"/>
      <c r="J191"/>
      <c r="K191"/>
      <c r="L191"/>
      <c r="M191"/>
      <c r="N191"/>
      <c r="O191"/>
      <c r="P191"/>
      <c r="Q191" s="53"/>
      <c r="R191" s="53"/>
    </row>
    <row r="192" spans="5:18" ht="15.75">
      <c r="E192"/>
      <c r="F192"/>
      <c r="G192"/>
      <c r="H192"/>
      <c r="I192"/>
      <c r="J192"/>
      <c r="K192"/>
      <c r="L192"/>
      <c r="M192"/>
      <c r="N192"/>
      <c r="O192"/>
      <c r="P192"/>
      <c r="Q192" s="53"/>
      <c r="R192" s="53"/>
    </row>
    <row r="193" spans="5:18" ht="15.75">
      <c r="E193"/>
      <c r="F193"/>
      <c r="G193"/>
      <c r="H193"/>
      <c r="I193"/>
      <c r="J193"/>
      <c r="K193"/>
      <c r="L193"/>
      <c r="M193"/>
      <c r="N193"/>
      <c r="O193"/>
      <c r="P193"/>
      <c r="Q193" s="53"/>
      <c r="R193" s="53"/>
    </row>
    <row r="194" spans="5:18" ht="15.75">
      <c r="E194"/>
      <c r="F194"/>
      <c r="G194"/>
      <c r="H194"/>
      <c r="I194"/>
      <c r="J194"/>
      <c r="K194"/>
      <c r="L194"/>
      <c r="M194"/>
      <c r="N194"/>
      <c r="O194"/>
      <c r="P194"/>
      <c r="Q194" s="53"/>
      <c r="R194" s="53"/>
    </row>
    <row r="195" spans="5:18" ht="15.75">
      <c r="E195"/>
      <c r="F195"/>
      <c r="G195"/>
      <c r="H195"/>
      <c r="I195"/>
      <c r="J195"/>
      <c r="K195"/>
      <c r="L195"/>
      <c r="M195"/>
      <c r="N195"/>
      <c r="O195"/>
      <c r="P195"/>
      <c r="Q195" s="53"/>
      <c r="R195" s="53"/>
    </row>
    <row r="196" spans="5:18" ht="15.75">
      <c r="E196"/>
      <c r="F196"/>
      <c r="G196"/>
      <c r="H196"/>
      <c r="I196"/>
      <c r="J196"/>
      <c r="K196"/>
      <c r="L196"/>
      <c r="M196"/>
      <c r="N196"/>
      <c r="O196"/>
      <c r="P196"/>
      <c r="Q196" s="53"/>
      <c r="R196" s="53"/>
    </row>
    <row r="197" spans="5:18" ht="15.75">
      <c r="E197"/>
      <c r="F197"/>
      <c r="G197"/>
      <c r="H197"/>
      <c r="I197"/>
      <c r="J197"/>
      <c r="K197"/>
      <c r="L197"/>
      <c r="M197"/>
      <c r="N197"/>
      <c r="O197"/>
      <c r="P197"/>
      <c r="Q197" s="53"/>
      <c r="R197" s="53"/>
    </row>
    <row r="198" spans="5:18" ht="15.75">
      <c r="E198"/>
      <c r="F198"/>
      <c r="G198"/>
      <c r="H198"/>
      <c r="I198"/>
      <c r="J198"/>
      <c r="K198"/>
      <c r="L198"/>
      <c r="M198"/>
      <c r="N198"/>
      <c r="O198"/>
      <c r="P198"/>
      <c r="Q198" s="53"/>
      <c r="R198" s="53"/>
    </row>
    <row r="199" spans="5:18" ht="15.75">
      <c r="E199"/>
      <c r="F199"/>
      <c r="G199"/>
      <c r="H199"/>
      <c r="I199"/>
      <c r="J199"/>
      <c r="K199"/>
      <c r="L199"/>
      <c r="M199"/>
      <c r="N199"/>
      <c r="O199"/>
      <c r="P199"/>
      <c r="Q199" s="53"/>
      <c r="R199" s="53"/>
    </row>
    <row r="200" spans="5:18" ht="15.75">
      <c r="E200"/>
      <c r="F200"/>
      <c r="G200"/>
      <c r="H200"/>
      <c r="I200"/>
      <c r="J200"/>
      <c r="K200"/>
      <c r="L200"/>
      <c r="M200"/>
      <c r="N200"/>
      <c r="O200"/>
      <c r="P200"/>
      <c r="Q200" s="53"/>
      <c r="R200" s="53"/>
    </row>
    <row r="201" spans="5:18" ht="15.75">
      <c r="E201"/>
      <c r="F201"/>
      <c r="G201"/>
      <c r="H201"/>
      <c r="I201"/>
      <c r="J201"/>
      <c r="K201"/>
      <c r="L201"/>
      <c r="M201"/>
      <c r="N201"/>
      <c r="O201"/>
      <c r="P201"/>
      <c r="Q201" s="53"/>
      <c r="R201" s="53"/>
    </row>
    <row r="202" spans="5:18" ht="15.75">
      <c r="E202"/>
      <c r="F202"/>
      <c r="G202"/>
      <c r="H202"/>
      <c r="I202"/>
      <c r="J202"/>
      <c r="K202"/>
      <c r="L202"/>
      <c r="M202"/>
      <c r="N202"/>
      <c r="O202"/>
      <c r="P202"/>
      <c r="Q202" s="53"/>
      <c r="R202" s="53"/>
    </row>
    <row r="203" spans="5:18" ht="15.75">
      <c r="E203"/>
      <c r="F203"/>
      <c r="G203"/>
      <c r="H203"/>
      <c r="I203"/>
      <c r="J203"/>
      <c r="K203"/>
      <c r="L203"/>
      <c r="M203"/>
      <c r="N203"/>
      <c r="O203"/>
      <c r="P203"/>
      <c r="Q203" s="53"/>
      <c r="R203" s="53"/>
    </row>
    <row r="204" spans="5:18" ht="15.75">
      <c r="E204"/>
      <c r="F204"/>
      <c r="G204"/>
      <c r="H204"/>
      <c r="I204"/>
      <c r="J204"/>
      <c r="K204"/>
      <c r="L204"/>
      <c r="M204"/>
      <c r="N204"/>
      <c r="O204"/>
      <c r="P204"/>
      <c r="Q204" s="53"/>
      <c r="R204" s="53"/>
    </row>
    <row r="205" spans="5:18" ht="15.75">
      <c r="E205"/>
      <c r="F205"/>
      <c r="G205"/>
      <c r="H205"/>
      <c r="I205"/>
      <c r="J205"/>
      <c r="K205"/>
      <c r="L205"/>
      <c r="M205"/>
      <c r="N205"/>
      <c r="O205"/>
      <c r="P205"/>
      <c r="Q205" s="53"/>
      <c r="R205" s="53"/>
    </row>
    <row r="206" spans="5:18" ht="15.75">
      <c r="E206"/>
      <c r="F206"/>
      <c r="G206"/>
      <c r="H206"/>
      <c r="I206"/>
      <c r="J206"/>
      <c r="K206"/>
      <c r="L206"/>
      <c r="M206"/>
      <c r="N206"/>
      <c r="O206"/>
      <c r="P206"/>
      <c r="Q206" s="53"/>
      <c r="R206" s="53"/>
    </row>
    <row r="207" spans="5:18" ht="15.75">
      <c r="E207"/>
      <c r="F207"/>
      <c r="G207"/>
      <c r="H207"/>
      <c r="I207"/>
      <c r="J207"/>
      <c r="K207"/>
      <c r="L207"/>
      <c r="M207"/>
      <c r="N207"/>
      <c r="O207"/>
      <c r="P207"/>
      <c r="Q207" s="53"/>
      <c r="R207" s="53"/>
    </row>
    <row r="208" spans="5:18" ht="15.75">
      <c r="E208"/>
      <c r="F208"/>
      <c r="G208"/>
      <c r="H208"/>
      <c r="I208"/>
      <c r="J208"/>
      <c r="K208"/>
      <c r="L208"/>
      <c r="M208"/>
      <c r="N208"/>
      <c r="O208"/>
      <c r="P208"/>
      <c r="Q208" s="53"/>
      <c r="R208" s="53"/>
    </row>
    <row r="209" spans="5:18" ht="15.75">
      <c r="E209"/>
      <c r="F209"/>
      <c r="G209"/>
      <c r="H209"/>
      <c r="I209"/>
      <c r="J209"/>
      <c r="K209"/>
      <c r="L209"/>
      <c r="M209"/>
      <c r="N209"/>
      <c r="O209"/>
      <c r="P209"/>
      <c r="Q209" s="53"/>
      <c r="R209" s="53"/>
    </row>
    <row r="210" spans="5:18" ht="15.75">
      <c r="E210"/>
      <c r="F210"/>
      <c r="G210"/>
      <c r="H210"/>
      <c r="I210"/>
      <c r="J210"/>
      <c r="K210"/>
      <c r="L210"/>
      <c r="M210"/>
      <c r="N210"/>
      <c r="O210"/>
      <c r="P210"/>
      <c r="Q210" s="53"/>
      <c r="R210" s="53"/>
    </row>
    <row r="211" spans="5:18" ht="15.75">
      <c r="E211"/>
      <c r="F211"/>
      <c r="G211"/>
      <c r="H211"/>
      <c r="I211"/>
      <c r="J211"/>
      <c r="K211"/>
      <c r="L211"/>
      <c r="M211"/>
      <c r="N211"/>
      <c r="O211"/>
      <c r="P211"/>
      <c r="Q211" s="53"/>
      <c r="R211" s="53"/>
    </row>
    <row r="212" spans="5:18" ht="15.75">
      <c r="E212"/>
      <c r="F212"/>
      <c r="G212"/>
      <c r="H212"/>
      <c r="I212"/>
      <c r="J212"/>
      <c r="K212"/>
      <c r="L212"/>
      <c r="M212"/>
      <c r="N212"/>
      <c r="O212"/>
      <c r="P212"/>
      <c r="Q212" s="53"/>
      <c r="R212" s="53"/>
    </row>
    <row r="213" spans="5:18" ht="15.75">
      <c r="E213"/>
      <c r="F213"/>
      <c r="G213"/>
      <c r="H213"/>
      <c r="I213"/>
      <c r="J213"/>
      <c r="K213"/>
      <c r="L213"/>
      <c r="M213"/>
      <c r="N213"/>
      <c r="O213"/>
      <c r="P213"/>
      <c r="Q213" s="53"/>
      <c r="R213" s="53"/>
    </row>
    <row r="214" spans="5:18" ht="15.75">
      <c r="E214"/>
      <c r="F214"/>
      <c r="G214"/>
      <c r="H214"/>
      <c r="I214"/>
      <c r="J214"/>
      <c r="K214"/>
      <c r="L214"/>
      <c r="M214"/>
      <c r="N214"/>
      <c r="O214"/>
      <c r="P214"/>
      <c r="Q214" s="53"/>
      <c r="R214" s="53"/>
    </row>
    <row r="215" spans="5:18" ht="15.75">
      <c r="E215"/>
      <c r="F215"/>
      <c r="G215"/>
      <c r="H215"/>
      <c r="I215"/>
      <c r="J215"/>
      <c r="K215"/>
      <c r="L215"/>
      <c r="M215"/>
      <c r="N215"/>
      <c r="O215"/>
      <c r="P215"/>
      <c r="Q215" s="53"/>
      <c r="R215" s="53"/>
    </row>
    <row r="216" spans="5:18" ht="15.75">
      <c r="E216"/>
      <c r="F216"/>
      <c r="G216"/>
      <c r="H216"/>
      <c r="I216"/>
      <c r="J216"/>
      <c r="K216"/>
      <c r="L216"/>
      <c r="M216"/>
      <c r="N216"/>
      <c r="O216"/>
      <c r="P216"/>
      <c r="Q216" s="53"/>
      <c r="R216" s="53"/>
    </row>
    <row r="217" spans="5:18" ht="15.75">
      <c r="E217"/>
      <c r="F217"/>
      <c r="G217"/>
      <c r="H217"/>
      <c r="I217"/>
      <c r="J217"/>
      <c r="K217"/>
      <c r="L217"/>
      <c r="M217"/>
      <c r="N217"/>
      <c r="O217"/>
      <c r="P217"/>
      <c r="Q217" s="53"/>
      <c r="R217" s="53"/>
    </row>
    <row r="218" spans="5:18" ht="15.75">
      <c r="E218"/>
      <c r="F218"/>
      <c r="G218"/>
      <c r="H218"/>
      <c r="I218"/>
      <c r="J218"/>
      <c r="K218"/>
      <c r="L218"/>
      <c r="M218"/>
      <c r="N218"/>
      <c r="O218"/>
      <c r="P218"/>
      <c r="Q218" s="53"/>
      <c r="R218" s="53"/>
    </row>
    <row r="219" spans="5:18" ht="15.75">
      <c r="E219"/>
      <c r="F219"/>
      <c r="G219"/>
      <c r="H219"/>
      <c r="I219"/>
      <c r="J219"/>
      <c r="K219"/>
      <c r="L219"/>
      <c r="M219"/>
      <c r="N219"/>
      <c r="O219"/>
      <c r="P219"/>
      <c r="Q219" s="53"/>
      <c r="R219" s="53"/>
    </row>
    <row r="220" spans="5:18" ht="15.75">
      <c r="E220"/>
      <c r="F220"/>
      <c r="G220"/>
      <c r="H220"/>
      <c r="I220"/>
      <c r="J220"/>
      <c r="K220"/>
      <c r="L220"/>
      <c r="M220"/>
      <c r="N220"/>
      <c r="O220"/>
      <c r="P220"/>
      <c r="Q220" s="53"/>
      <c r="R220" s="53"/>
    </row>
    <row r="221" spans="5:18" ht="15.75">
      <c r="E221"/>
      <c r="F221"/>
      <c r="G221"/>
      <c r="H221"/>
      <c r="I221"/>
      <c r="J221"/>
      <c r="K221"/>
      <c r="L221"/>
      <c r="M221"/>
      <c r="N221"/>
      <c r="O221"/>
      <c r="P221"/>
      <c r="Q221" s="53"/>
      <c r="R221" s="53"/>
    </row>
    <row r="222" spans="5:18" ht="15.75">
      <c r="E222"/>
      <c r="F222"/>
      <c r="G222"/>
      <c r="H222"/>
      <c r="I222"/>
      <c r="J222"/>
      <c r="K222"/>
      <c r="L222"/>
      <c r="M222"/>
      <c r="N222"/>
      <c r="O222"/>
      <c r="P222"/>
      <c r="Q222" s="53"/>
      <c r="R222" s="53"/>
    </row>
    <row r="223" spans="5:18" ht="15.75">
      <c r="E223"/>
      <c r="F223"/>
      <c r="G223"/>
      <c r="H223"/>
      <c r="I223"/>
      <c r="J223"/>
      <c r="K223"/>
      <c r="L223"/>
      <c r="M223"/>
      <c r="N223"/>
      <c r="O223"/>
      <c r="P223"/>
      <c r="Q223" s="53"/>
      <c r="R223" s="53"/>
    </row>
    <row r="224" spans="5:18" ht="15.75">
      <c r="E224"/>
      <c r="F224"/>
      <c r="G224"/>
      <c r="H224"/>
      <c r="I224"/>
      <c r="J224"/>
      <c r="K224"/>
      <c r="L224"/>
      <c r="M224"/>
      <c r="N224"/>
      <c r="O224"/>
      <c r="P224"/>
      <c r="Q224" s="53"/>
      <c r="R224" s="53"/>
    </row>
    <row r="225" spans="5:18" ht="15.75">
      <c r="E225"/>
      <c r="F225"/>
      <c r="G225"/>
      <c r="H225"/>
      <c r="I225"/>
      <c r="J225"/>
      <c r="K225"/>
      <c r="L225"/>
      <c r="M225"/>
      <c r="N225"/>
      <c r="O225"/>
      <c r="P225"/>
      <c r="Q225" s="53"/>
      <c r="R225" s="53"/>
    </row>
    <row r="226" spans="5:18" ht="15.75">
      <c r="E226"/>
      <c r="F226"/>
      <c r="G226"/>
      <c r="H226"/>
      <c r="I226"/>
      <c r="J226"/>
      <c r="K226"/>
      <c r="L226"/>
      <c r="M226"/>
      <c r="N226"/>
      <c r="O226"/>
      <c r="P226"/>
      <c r="Q226" s="53"/>
      <c r="R226" s="53"/>
    </row>
    <row r="227" spans="5:18" ht="15.75">
      <c r="E227"/>
      <c r="F227"/>
      <c r="G227"/>
      <c r="H227"/>
      <c r="I227"/>
      <c r="J227"/>
      <c r="K227"/>
      <c r="L227"/>
      <c r="M227"/>
      <c r="N227"/>
      <c r="O227"/>
      <c r="P227"/>
      <c r="Q227" s="53"/>
      <c r="R227" s="53"/>
    </row>
    <row r="228" spans="5:18" ht="15.75">
      <c r="E228"/>
      <c r="F228"/>
      <c r="G228"/>
      <c r="H228"/>
      <c r="I228"/>
      <c r="J228"/>
      <c r="K228"/>
      <c r="L228"/>
      <c r="M228"/>
      <c r="N228"/>
      <c r="O228"/>
      <c r="P228"/>
      <c r="Q228" s="53"/>
      <c r="R228" s="53"/>
    </row>
    <row r="229" spans="5:18" ht="15.75">
      <c r="E229"/>
      <c r="F229"/>
      <c r="G229"/>
      <c r="H229"/>
      <c r="I229"/>
      <c r="J229"/>
      <c r="K229"/>
      <c r="L229"/>
      <c r="M229"/>
      <c r="N229"/>
      <c r="O229"/>
      <c r="P229"/>
      <c r="Q229" s="53"/>
      <c r="R229" s="53"/>
    </row>
    <row r="230" spans="5:18" ht="15.75">
      <c r="E230"/>
      <c r="F230"/>
      <c r="G230"/>
      <c r="H230"/>
      <c r="I230"/>
      <c r="J230"/>
      <c r="K230"/>
      <c r="L230"/>
      <c r="M230"/>
      <c r="N230"/>
      <c r="O230"/>
      <c r="P230"/>
      <c r="Q230" s="53"/>
      <c r="R230" s="53"/>
    </row>
    <row r="231" spans="5:18" ht="15.75">
      <c r="E231"/>
      <c r="F231"/>
      <c r="G231"/>
      <c r="H231"/>
      <c r="I231"/>
      <c r="J231"/>
      <c r="K231"/>
      <c r="L231"/>
      <c r="M231"/>
      <c r="N231"/>
      <c r="O231"/>
      <c r="P231"/>
      <c r="Q231" s="53"/>
      <c r="R231" s="53"/>
    </row>
    <row r="232" spans="5:18" ht="15.75">
      <c r="E232"/>
      <c r="F232"/>
      <c r="G232"/>
      <c r="H232"/>
      <c r="I232"/>
      <c r="J232"/>
      <c r="K232"/>
      <c r="L232"/>
      <c r="M232"/>
      <c r="N232"/>
      <c r="O232"/>
      <c r="P232"/>
      <c r="Q232" s="53"/>
      <c r="R232" s="53"/>
    </row>
    <row r="233" spans="5:18" ht="15.75">
      <c r="E233"/>
      <c r="F233"/>
      <c r="G233"/>
      <c r="H233"/>
      <c r="I233"/>
      <c r="J233"/>
      <c r="K233"/>
      <c r="L233"/>
      <c r="M233"/>
      <c r="N233"/>
      <c r="O233"/>
      <c r="P233"/>
      <c r="Q233" s="53"/>
      <c r="R233" s="53"/>
    </row>
    <row r="234" spans="5:18" ht="15.75">
      <c r="E234"/>
      <c r="F234"/>
      <c r="G234"/>
      <c r="H234"/>
      <c r="I234"/>
      <c r="J234"/>
      <c r="K234"/>
      <c r="L234"/>
      <c r="M234"/>
      <c r="N234"/>
      <c r="O234"/>
      <c r="P234"/>
      <c r="Q234" s="53"/>
      <c r="R234" s="53"/>
    </row>
    <row r="235" spans="5:18" ht="15.75">
      <c r="E235"/>
      <c r="F235"/>
      <c r="G235"/>
      <c r="H235"/>
      <c r="I235"/>
      <c r="J235"/>
      <c r="K235"/>
      <c r="L235"/>
      <c r="M235"/>
      <c r="N235"/>
      <c r="O235"/>
      <c r="P235"/>
      <c r="Q235" s="53"/>
      <c r="R235" s="53"/>
    </row>
    <row r="236" spans="5:18" ht="15.75">
      <c r="E236"/>
      <c r="F236"/>
      <c r="G236"/>
      <c r="H236"/>
      <c r="I236"/>
      <c r="J236"/>
      <c r="K236"/>
      <c r="L236"/>
      <c r="M236"/>
      <c r="N236"/>
      <c r="O236"/>
      <c r="P236"/>
      <c r="Q236" s="53"/>
      <c r="R236" s="53"/>
    </row>
    <row r="237" spans="5:18" ht="15.75">
      <c r="E237"/>
      <c r="F237"/>
      <c r="G237"/>
      <c r="H237"/>
      <c r="I237"/>
      <c r="J237"/>
      <c r="K237"/>
      <c r="L237"/>
      <c r="M237"/>
      <c r="N237"/>
      <c r="O237"/>
      <c r="P237"/>
      <c r="Q237" s="53"/>
      <c r="R237" s="53"/>
    </row>
    <row r="238" spans="5:18" ht="15.75">
      <c r="E238"/>
      <c r="F238"/>
      <c r="G238"/>
      <c r="H238"/>
      <c r="I238"/>
      <c r="J238"/>
      <c r="K238"/>
      <c r="L238"/>
      <c r="M238"/>
      <c r="N238"/>
      <c r="O238"/>
      <c r="P238"/>
      <c r="Q238" s="53"/>
      <c r="R238" s="53"/>
    </row>
    <row r="239" spans="5:18" ht="15.75">
      <c r="E239"/>
      <c r="F239"/>
      <c r="G239"/>
      <c r="H239"/>
      <c r="I239"/>
      <c r="J239"/>
      <c r="K239"/>
      <c r="L239"/>
      <c r="M239"/>
      <c r="N239"/>
      <c r="O239"/>
      <c r="P239"/>
      <c r="Q239" s="53"/>
      <c r="R239" s="53"/>
    </row>
    <row r="240" spans="5:18" ht="15.75">
      <c r="E240"/>
      <c r="F240"/>
      <c r="G240"/>
      <c r="H240"/>
      <c r="I240"/>
      <c r="J240"/>
      <c r="K240"/>
      <c r="L240"/>
      <c r="M240"/>
      <c r="N240"/>
      <c r="O240"/>
      <c r="P240"/>
      <c r="Q240" s="53"/>
      <c r="R240" s="53"/>
    </row>
    <row r="241" spans="5:18" ht="15.75">
      <c r="E241"/>
      <c r="F241"/>
      <c r="G241"/>
      <c r="H241"/>
      <c r="I241"/>
      <c r="J241"/>
      <c r="K241"/>
      <c r="L241"/>
      <c r="M241"/>
      <c r="N241"/>
      <c r="O241"/>
      <c r="P241"/>
      <c r="Q241" s="53"/>
      <c r="R241" s="53"/>
    </row>
    <row r="242" spans="5:18" ht="15.75">
      <c r="E242"/>
      <c r="F242"/>
      <c r="G242"/>
      <c r="H242"/>
      <c r="I242"/>
      <c r="J242"/>
      <c r="K242"/>
      <c r="L242"/>
      <c r="M242"/>
      <c r="N242"/>
      <c r="O242"/>
      <c r="P242"/>
      <c r="Q242" s="53"/>
      <c r="R242" s="53"/>
    </row>
    <row r="243" spans="5:18" ht="15.75">
      <c r="E243"/>
      <c r="F243"/>
      <c r="G243"/>
      <c r="H243"/>
      <c r="I243"/>
      <c r="J243"/>
      <c r="K243"/>
      <c r="L243"/>
      <c r="M243"/>
      <c r="N243"/>
      <c r="O243"/>
      <c r="P243"/>
      <c r="Q243" s="53"/>
      <c r="R243" s="53"/>
    </row>
    <row r="244" spans="5:18" ht="15.75">
      <c r="E244"/>
      <c r="F244"/>
      <c r="G244"/>
      <c r="H244"/>
      <c r="I244"/>
      <c r="J244"/>
      <c r="K244"/>
      <c r="L244"/>
      <c r="M244"/>
      <c r="N244"/>
      <c r="O244"/>
      <c r="P244"/>
      <c r="Q244" s="53"/>
      <c r="R244" s="53"/>
    </row>
    <row r="245" spans="5:18" ht="15.75">
      <c r="E245"/>
      <c r="F245"/>
      <c r="G245"/>
      <c r="H245"/>
      <c r="I245"/>
      <c r="J245"/>
      <c r="K245"/>
      <c r="L245"/>
      <c r="M245"/>
      <c r="N245"/>
      <c r="O245"/>
      <c r="P245"/>
      <c r="Q245" s="53"/>
      <c r="R245" s="53"/>
    </row>
    <row r="246" spans="5:18" ht="15.75">
      <c r="E246"/>
      <c r="F246"/>
      <c r="G246"/>
      <c r="H246"/>
      <c r="I246"/>
      <c r="J246"/>
      <c r="K246"/>
      <c r="L246"/>
      <c r="M246"/>
      <c r="N246"/>
      <c r="O246"/>
      <c r="P246"/>
      <c r="Q246" s="53"/>
      <c r="R246" s="53"/>
    </row>
    <row r="247" spans="5:18" ht="15.75">
      <c r="E247"/>
      <c r="F247"/>
      <c r="G247"/>
      <c r="H247"/>
      <c r="I247"/>
      <c r="J247"/>
      <c r="K247"/>
      <c r="L247"/>
      <c r="M247"/>
      <c r="N247"/>
      <c r="O247"/>
      <c r="P247"/>
      <c r="Q247" s="53"/>
      <c r="R247" s="53"/>
    </row>
    <row r="248" spans="5:18" ht="15.75">
      <c r="E248"/>
      <c r="F248"/>
      <c r="G248"/>
      <c r="H248"/>
      <c r="I248"/>
      <c r="J248"/>
      <c r="K248"/>
      <c r="L248"/>
      <c r="M248"/>
      <c r="N248"/>
      <c r="O248"/>
      <c r="P248"/>
      <c r="Q248" s="53"/>
      <c r="R248" s="53"/>
    </row>
    <row r="249" spans="5:18" ht="15.75">
      <c r="E249"/>
      <c r="F249"/>
      <c r="G249"/>
      <c r="H249"/>
      <c r="I249"/>
      <c r="J249"/>
      <c r="K249"/>
      <c r="L249"/>
      <c r="M249"/>
      <c r="N249"/>
      <c r="O249"/>
      <c r="P249"/>
      <c r="Q249" s="53"/>
      <c r="R249" s="53"/>
    </row>
    <row r="250" spans="5:18" ht="15.75">
      <c r="E250"/>
      <c r="F250"/>
      <c r="G250"/>
      <c r="H250"/>
      <c r="I250"/>
      <c r="J250"/>
      <c r="K250"/>
      <c r="L250"/>
      <c r="M250"/>
      <c r="N250"/>
      <c r="O250"/>
      <c r="P250"/>
      <c r="Q250" s="53"/>
      <c r="R250" s="53"/>
    </row>
    <row r="251" spans="5:18" ht="15.75">
      <c r="E251"/>
      <c r="F251"/>
      <c r="G251"/>
      <c r="H251"/>
      <c r="I251"/>
      <c r="J251"/>
      <c r="K251"/>
      <c r="L251"/>
      <c r="M251"/>
      <c r="N251"/>
      <c r="O251"/>
      <c r="P251"/>
      <c r="Q251" s="53"/>
      <c r="R251" s="53"/>
    </row>
    <row r="252" spans="5:18" ht="15.75">
      <c r="E252"/>
      <c r="F252"/>
      <c r="G252"/>
      <c r="H252"/>
      <c r="I252"/>
      <c r="J252"/>
      <c r="K252"/>
      <c r="L252"/>
      <c r="M252"/>
      <c r="N252"/>
      <c r="O252"/>
      <c r="P252"/>
      <c r="Q252" s="53"/>
      <c r="R252" s="53"/>
    </row>
    <row r="253" spans="5:18" ht="15.75">
      <c r="E253"/>
      <c r="F253"/>
      <c r="G253"/>
      <c r="H253"/>
      <c r="I253"/>
      <c r="J253"/>
      <c r="K253"/>
      <c r="L253"/>
      <c r="M253"/>
      <c r="N253"/>
      <c r="O253"/>
      <c r="P253"/>
      <c r="Q253" s="53"/>
      <c r="R253" s="53"/>
    </row>
    <row r="254" spans="5:18" ht="15.75">
      <c r="E254"/>
      <c r="F254"/>
      <c r="G254"/>
      <c r="H254"/>
      <c r="I254"/>
      <c r="J254"/>
      <c r="K254"/>
      <c r="L254"/>
      <c r="M254"/>
      <c r="N254"/>
      <c r="O254"/>
      <c r="P254"/>
      <c r="Q254" s="53"/>
      <c r="R254" s="53"/>
    </row>
    <row r="255" spans="5:18" ht="15.75">
      <c r="E255"/>
      <c r="F255"/>
      <c r="G255"/>
      <c r="H255"/>
      <c r="I255"/>
      <c r="J255"/>
      <c r="K255"/>
      <c r="L255"/>
      <c r="M255"/>
      <c r="N255"/>
      <c r="O255"/>
      <c r="P255"/>
      <c r="Q255" s="53"/>
      <c r="R255" s="53"/>
    </row>
    <row r="256" spans="5:18" ht="15.75">
      <c r="E256"/>
      <c r="F256"/>
      <c r="G256"/>
      <c r="H256"/>
      <c r="I256"/>
      <c r="J256"/>
      <c r="K256"/>
      <c r="L256"/>
      <c r="M256"/>
      <c r="N256"/>
      <c r="O256"/>
      <c r="P256"/>
      <c r="Q256" s="53"/>
      <c r="R256" s="53"/>
    </row>
    <row r="257" spans="5:18" ht="15.75">
      <c r="E257"/>
      <c r="F257"/>
      <c r="G257"/>
      <c r="H257"/>
      <c r="I257"/>
      <c r="J257"/>
      <c r="K257"/>
      <c r="L257"/>
      <c r="M257"/>
      <c r="N257"/>
      <c r="O257"/>
      <c r="P257"/>
      <c r="Q257" s="53"/>
      <c r="R257" s="53"/>
    </row>
    <row r="258" spans="5:18" ht="15.75">
      <c r="E258"/>
      <c r="F258"/>
      <c r="G258"/>
      <c r="H258"/>
      <c r="I258"/>
      <c r="J258"/>
      <c r="K258"/>
      <c r="L258"/>
      <c r="M258"/>
      <c r="N258"/>
      <c r="O258"/>
      <c r="P258"/>
      <c r="Q258" s="53"/>
      <c r="R258" s="53"/>
    </row>
    <row r="259" spans="5:18" ht="15.75">
      <c r="E259"/>
      <c r="F259"/>
      <c r="G259"/>
      <c r="H259"/>
      <c r="I259"/>
      <c r="J259"/>
      <c r="K259"/>
      <c r="L259"/>
      <c r="M259"/>
      <c r="N259"/>
      <c r="O259"/>
      <c r="P259"/>
      <c r="Q259" s="53"/>
      <c r="R259" s="53"/>
    </row>
    <row r="260" spans="5:18" ht="15.75">
      <c r="E260"/>
      <c r="F260"/>
      <c r="G260"/>
      <c r="H260"/>
      <c r="I260"/>
      <c r="J260"/>
      <c r="K260"/>
      <c r="L260"/>
      <c r="M260"/>
      <c r="N260"/>
      <c r="O260"/>
      <c r="P260"/>
      <c r="Q260" s="53"/>
      <c r="R260" s="53"/>
    </row>
    <row r="261" spans="5:18" ht="15.75">
      <c r="E261"/>
      <c r="F261"/>
      <c r="G261"/>
      <c r="H261"/>
      <c r="I261"/>
      <c r="J261"/>
      <c r="K261"/>
      <c r="L261"/>
      <c r="M261"/>
      <c r="N261"/>
      <c r="O261"/>
      <c r="P261"/>
      <c r="Q261" s="53"/>
      <c r="R261" s="53"/>
    </row>
    <row r="262" spans="5:18" ht="15.75">
      <c r="E262"/>
      <c r="F262"/>
      <c r="G262"/>
      <c r="H262"/>
      <c r="I262"/>
      <c r="J262"/>
      <c r="K262"/>
      <c r="L262"/>
      <c r="M262"/>
      <c r="N262"/>
      <c r="O262"/>
      <c r="P262"/>
      <c r="Q262" s="53"/>
      <c r="R262" s="53"/>
    </row>
    <row r="263" spans="5:18" ht="15.75">
      <c r="E263"/>
      <c r="F263"/>
      <c r="G263"/>
      <c r="H263"/>
      <c r="I263"/>
      <c r="J263"/>
      <c r="K263"/>
      <c r="L263"/>
      <c r="M263"/>
      <c r="N263"/>
      <c r="O263"/>
      <c r="P263"/>
      <c r="Q263" s="53"/>
      <c r="R263" s="53"/>
    </row>
    <row r="264" spans="5:18" ht="15.75">
      <c r="E264"/>
      <c r="F264"/>
      <c r="G264"/>
      <c r="H264"/>
      <c r="I264"/>
      <c r="J264"/>
      <c r="K264"/>
      <c r="L264"/>
      <c r="M264"/>
      <c r="N264"/>
      <c r="O264"/>
      <c r="P264"/>
      <c r="Q264" s="53"/>
      <c r="R264" s="53"/>
    </row>
    <row r="265" spans="5:18" ht="15.75">
      <c r="E265"/>
      <c r="F265"/>
      <c r="G265"/>
      <c r="H265"/>
      <c r="I265"/>
      <c r="J265"/>
      <c r="K265"/>
      <c r="L265"/>
      <c r="M265"/>
      <c r="N265"/>
      <c r="O265"/>
      <c r="P265"/>
      <c r="Q265" s="53"/>
      <c r="R265" s="53"/>
    </row>
    <row r="266" spans="5:18" ht="15.75">
      <c r="E266"/>
      <c r="F266"/>
      <c r="G266"/>
      <c r="H266"/>
      <c r="I266"/>
      <c r="J266"/>
      <c r="K266"/>
      <c r="L266"/>
      <c r="M266"/>
      <c r="N266"/>
      <c r="O266"/>
      <c r="P266"/>
      <c r="Q266" s="53"/>
      <c r="R266" s="53"/>
    </row>
    <row r="267" spans="5:18" ht="15.75">
      <c r="E267"/>
      <c r="F267"/>
      <c r="G267"/>
      <c r="H267"/>
      <c r="I267"/>
      <c r="J267"/>
      <c r="K267"/>
      <c r="L267"/>
      <c r="M267"/>
      <c r="N267"/>
      <c r="O267"/>
      <c r="P267"/>
      <c r="Q267" s="53"/>
      <c r="R267" s="53"/>
    </row>
    <row r="268" spans="5:18" ht="15.75">
      <c r="E268"/>
      <c r="F268"/>
      <c r="G268"/>
      <c r="H268"/>
      <c r="I268"/>
      <c r="J268"/>
      <c r="K268"/>
      <c r="L268"/>
      <c r="M268"/>
      <c r="N268"/>
      <c r="O268"/>
      <c r="P268"/>
      <c r="Q268" s="53"/>
      <c r="R268" s="53"/>
    </row>
    <row r="269" spans="5:18" ht="15.75">
      <c r="E269"/>
      <c r="F269"/>
      <c r="G269"/>
      <c r="H269"/>
      <c r="I269"/>
      <c r="J269"/>
      <c r="K269"/>
      <c r="L269"/>
      <c r="M269"/>
      <c r="N269"/>
      <c r="O269"/>
      <c r="P269"/>
      <c r="Q269" s="53"/>
      <c r="R269" s="53"/>
    </row>
    <row r="270" spans="5:18" ht="15.75">
      <c r="E270"/>
      <c r="F270"/>
      <c r="G270"/>
      <c r="H270"/>
      <c r="I270"/>
      <c r="J270"/>
      <c r="K270"/>
      <c r="L270"/>
      <c r="M270"/>
      <c r="N270"/>
      <c r="O270"/>
      <c r="P270"/>
      <c r="Q270" s="53"/>
      <c r="R270" s="53"/>
    </row>
    <row r="271" spans="5:18" ht="15.75">
      <c r="E271"/>
      <c r="F271"/>
      <c r="G271"/>
      <c r="H271"/>
      <c r="I271"/>
      <c r="J271"/>
      <c r="K271"/>
      <c r="L271"/>
      <c r="M271"/>
      <c r="N271"/>
      <c r="O271"/>
      <c r="P271"/>
      <c r="Q271" s="53"/>
      <c r="R271" s="53"/>
    </row>
    <row r="272" spans="5:18" ht="15.75">
      <c r="E272"/>
      <c r="F272"/>
      <c r="G272"/>
      <c r="H272"/>
      <c r="I272"/>
      <c r="J272"/>
      <c r="K272"/>
      <c r="L272"/>
      <c r="M272"/>
      <c r="N272"/>
      <c r="O272"/>
      <c r="P272"/>
      <c r="Q272" s="53"/>
      <c r="R272" s="53"/>
    </row>
    <row r="273" spans="5:18" ht="15.75">
      <c r="E273"/>
      <c r="F273"/>
      <c r="G273"/>
      <c r="H273"/>
      <c r="I273"/>
      <c r="J273"/>
      <c r="K273"/>
      <c r="L273"/>
      <c r="M273"/>
      <c r="N273"/>
      <c r="O273"/>
      <c r="P273"/>
      <c r="Q273" s="53"/>
      <c r="R273" s="53"/>
    </row>
    <row r="274" spans="5:18" ht="15.75">
      <c r="E274"/>
      <c r="F274"/>
      <c r="G274"/>
      <c r="H274"/>
      <c r="I274"/>
      <c r="J274"/>
      <c r="K274"/>
      <c r="L274"/>
      <c r="M274"/>
      <c r="N274"/>
      <c r="O274"/>
      <c r="P274"/>
      <c r="Q274" s="53"/>
      <c r="R274" s="53"/>
    </row>
    <row r="275" spans="5:18" ht="15.75">
      <c r="E275"/>
      <c r="F275"/>
      <c r="G275"/>
      <c r="H275"/>
      <c r="I275"/>
      <c r="J275"/>
      <c r="K275"/>
      <c r="L275"/>
      <c r="M275"/>
      <c r="N275"/>
      <c r="O275"/>
      <c r="P275"/>
      <c r="Q275" s="53"/>
      <c r="R275" s="53"/>
    </row>
    <row r="276" spans="5:18" ht="15.75">
      <c r="E276"/>
      <c r="F276"/>
      <c r="G276"/>
      <c r="H276"/>
      <c r="I276"/>
      <c r="J276"/>
      <c r="K276"/>
      <c r="L276"/>
      <c r="M276"/>
      <c r="N276"/>
      <c r="O276"/>
      <c r="P276"/>
      <c r="Q276" s="53"/>
      <c r="R276" s="53"/>
    </row>
    <row r="277" spans="5:18" ht="15.75">
      <c r="E277"/>
      <c r="F277"/>
      <c r="G277"/>
      <c r="H277"/>
      <c r="I277"/>
      <c r="J277"/>
      <c r="K277"/>
      <c r="L277"/>
      <c r="M277"/>
      <c r="N277"/>
      <c r="O277"/>
      <c r="P277"/>
      <c r="Q277" s="53"/>
      <c r="R277" s="53"/>
    </row>
    <row r="278" spans="5:18" ht="15.75">
      <c r="E278"/>
      <c r="F278"/>
      <c r="G278"/>
      <c r="H278"/>
      <c r="I278"/>
      <c r="J278"/>
      <c r="K278"/>
      <c r="L278"/>
      <c r="M278"/>
      <c r="N278"/>
      <c r="O278"/>
      <c r="P278"/>
      <c r="Q278" s="53"/>
      <c r="R278" s="53"/>
    </row>
    <row r="279" spans="5:18" ht="15.75">
      <c r="E279"/>
      <c r="F279"/>
      <c r="G279"/>
      <c r="H279"/>
      <c r="I279"/>
      <c r="J279"/>
      <c r="K279"/>
      <c r="L279"/>
      <c r="M279"/>
      <c r="N279"/>
      <c r="O279"/>
      <c r="P279"/>
      <c r="Q279" s="53"/>
      <c r="R279" s="53"/>
    </row>
    <row r="280" spans="5:18" ht="15.75">
      <c r="E280"/>
      <c r="F280"/>
      <c r="G280"/>
      <c r="H280"/>
      <c r="I280"/>
      <c r="J280"/>
      <c r="K280"/>
      <c r="L280"/>
      <c r="M280"/>
      <c r="N280"/>
      <c r="O280"/>
      <c r="P280"/>
      <c r="Q280" s="53"/>
      <c r="R280" s="53"/>
    </row>
    <row r="281" spans="5:18" ht="15.75">
      <c r="E281"/>
      <c r="F281"/>
      <c r="G281"/>
      <c r="H281"/>
      <c r="I281"/>
      <c r="J281"/>
      <c r="K281"/>
      <c r="L281"/>
      <c r="M281"/>
      <c r="N281"/>
      <c r="O281"/>
      <c r="P281"/>
      <c r="Q281" s="53"/>
      <c r="R281" s="53"/>
    </row>
    <row r="282" spans="5:18" ht="15.75">
      <c r="E282"/>
      <c r="F282"/>
      <c r="G282"/>
      <c r="H282"/>
      <c r="I282"/>
      <c r="J282"/>
      <c r="K282"/>
      <c r="L282"/>
      <c r="M282"/>
      <c r="N282"/>
      <c r="O282"/>
      <c r="P282"/>
      <c r="Q282" s="53"/>
      <c r="R282" s="53"/>
    </row>
    <row r="283" spans="5:18" ht="15.75">
      <c r="E283"/>
      <c r="F283"/>
      <c r="G283"/>
      <c r="H283"/>
      <c r="I283"/>
      <c r="J283"/>
      <c r="K283"/>
      <c r="L283"/>
      <c r="M283"/>
      <c r="N283"/>
      <c r="O283"/>
      <c r="P283"/>
      <c r="Q283" s="53"/>
      <c r="R283" s="53"/>
    </row>
    <row r="284" spans="5:18" ht="15.75">
      <c r="E284"/>
      <c r="F284"/>
      <c r="G284"/>
      <c r="H284"/>
      <c r="I284"/>
      <c r="J284"/>
      <c r="K284"/>
      <c r="L284"/>
      <c r="M284"/>
      <c r="N284"/>
      <c r="O284"/>
      <c r="P284"/>
      <c r="Q284" s="53"/>
      <c r="R284" s="53"/>
    </row>
    <row r="285" spans="5:18" ht="15.75">
      <c r="E285"/>
      <c r="F285"/>
      <c r="G285"/>
      <c r="H285"/>
      <c r="I285"/>
      <c r="J285"/>
      <c r="K285"/>
      <c r="L285"/>
      <c r="M285"/>
      <c r="N285"/>
      <c r="O285"/>
      <c r="P285"/>
      <c r="Q285" s="53"/>
      <c r="R285" s="53"/>
    </row>
    <row r="286" spans="5:18" ht="15.75">
      <c r="E286"/>
      <c r="F286"/>
      <c r="G286"/>
      <c r="H286"/>
      <c r="I286"/>
      <c r="J286"/>
      <c r="K286"/>
      <c r="L286"/>
      <c r="M286"/>
      <c r="N286"/>
      <c r="O286"/>
      <c r="P286"/>
      <c r="Q286" s="53"/>
      <c r="R286" s="53"/>
    </row>
    <row r="287" spans="5:18" ht="15.75">
      <c r="E287"/>
      <c r="F287"/>
      <c r="G287"/>
      <c r="H287"/>
      <c r="I287"/>
      <c r="J287"/>
      <c r="K287"/>
      <c r="L287"/>
      <c r="M287"/>
      <c r="N287"/>
      <c r="O287"/>
      <c r="P287"/>
      <c r="Q287" s="53"/>
      <c r="R287" s="53"/>
    </row>
    <row r="288" spans="5:18" ht="15.75">
      <c r="E288"/>
      <c r="F288"/>
      <c r="G288"/>
      <c r="H288"/>
      <c r="I288"/>
      <c r="J288"/>
      <c r="K288"/>
      <c r="L288"/>
      <c r="M288"/>
      <c r="N288"/>
      <c r="O288"/>
      <c r="P288"/>
      <c r="Q288" s="53"/>
      <c r="R288" s="53"/>
    </row>
    <row r="289" spans="5:18" ht="15.75">
      <c r="E289"/>
      <c r="F289"/>
      <c r="G289"/>
      <c r="H289"/>
      <c r="I289"/>
      <c r="J289"/>
      <c r="K289"/>
      <c r="L289"/>
      <c r="M289"/>
      <c r="N289"/>
      <c r="O289"/>
      <c r="P289"/>
      <c r="Q289" s="53"/>
      <c r="R289" s="53"/>
    </row>
    <row r="290" spans="5:18" ht="15.75">
      <c r="E290"/>
      <c r="F290"/>
      <c r="G290"/>
      <c r="H290"/>
      <c r="I290"/>
      <c r="J290"/>
      <c r="K290"/>
      <c r="L290"/>
      <c r="M290"/>
      <c r="N290"/>
      <c r="O290"/>
      <c r="P290"/>
      <c r="Q290" s="53"/>
      <c r="R290" s="53"/>
    </row>
    <row r="291" spans="5:18" ht="15.75">
      <c r="E291"/>
      <c r="F291"/>
      <c r="G291"/>
      <c r="H291"/>
      <c r="I291"/>
      <c r="J291"/>
      <c r="K291"/>
      <c r="L291"/>
      <c r="M291"/>
      <c r="N291"/>
      <c r="O291"/>
      <c r="P291"/>
      <c r="Q291" s="53"/>
      <c r="R291" s="53"/>
    </row>
    <row r="292" spans="5:18" ht="15.75">
      <c r="E292"/>
      <c r="F292"/>
      <c r="G292"/>
      <c r="H292"/>
      <c r="I292"/>
      <c r="J292"/>
      <c r="K292"/>
      <c r="L292"/>
      <c r="M292"/>
      <c r="N292"/>
      <c r="O292"/>
      <c r="P292"/>
      <c r="Q292" s="53"/>
      <c r="R292" s="53"/>
    </row>
    <row r="293" spans="5:18" ht="15.75">
      <c r="E293"/>
      <c r="F293"/>
      <c r="G293"/>
      <c r="H293"/>
      <c r="I293"/>
      <c r="J293"/>
      <c r="K293"/>
      <c r="L293"/>
      <c r="M293"/>
      <c r="N293"/>
      <c r="O293"/>
      <c r="P293"/>
      <c r="Q293" s="53"/>
      <c r="R293" s="53"/>
    </row>
    <row r="294" spans="5:18" ht="15.75">
      <c r="E294"/>
      <c r="F294"/>
      <c r="G294"/>
      <c r="H294"/>
      <c r="I294"/>
      <c r="J294"/>
      <c r="K294"/>
      <c r="L294"/>
      <c r="M294"/>
      <c r="N294"/>
      <c r="O294"/>
      <c r="P294"/>
      <c r="Q294" s="53"/>
      <c r="R294" s="53"/>
    </row>
    <row r="295" spans="5:18" ht="15.75">
      <c r="E295"/>
      <c r="F295"/>
      <c r="G295"/>
      <c r="H295"/>
      <c r="I295"/>
      <c r="J295"/>
      <c r="K295"/>
      <c r="L295"/>
      <c r="M295"/>
      <c r="N295"/>
      <c r="O295"/>
      <c r="P295"/>
      <c r="Q295" s="53"/>
      <c r="R295" s="53"/>
    </row>
    <row r="296" spans="5:18" ht="15.75">
      <c r="E296"/>
      <c r="F296"/>
      <c r="G296"/>
      <c r="H296"/>
      <c r="I296"/>
      <c r="J296"/>
      <c r="K296"/>
      <c r="L296"/>
      <c r="M296"/>
      <c r="N296"/>
      <c r="O296"/>
      <c r="P296"/>
      <c r="Q296" s="53"/>
      <c r="R296" s="53"/>
    </row>
    <row r="297" spans="5:18" ht="15.75">
      <c r="E297"/>
      <c r="F297"/>
      <c r="G297"/>
      <c r="H297"/>
      <c r="I297"/>
      <c r="J297"/>
      <c r="K297"/>
      <c r="L297"/>
      <c r="M297"/>
      <c r="N297"/>
      <c r="O297"/>
      <c r="P297"/>
      <c r="Q297" s="53"/>
      <c r="R297" s="53"/>
    </row>
    <row r="298" spans="5:18" ht="15.75">
      <c r="E298"/>
      <c r="F298"/>
      <c r="G298"/>
      <c r="H298"/>
      <c r="I298"/>
      <c r="J298"/>
      <c r="K298"/>
      <c r="L298"/>
      <c r="M298"/>
      <c r="N298"/>
      <c r="O298"/>
      <c r="P298"/>
      <c r="Q298" s="53"/>
      <c r="R298" s="53"/>
    </row>
    <row r="299" spans="5:18" ht="15.75">
      <c r="E299"/>
      <c r="F299"/>
      <c r="G299"/>
      <c r="H299"/>
      <c r="I299"/>
      <c r="J299"/>
      <c r="K299"/>
      <c r="L299"/>
      <c r="M299"/>
      <c r="N299"/>
      <c r="O299"/>
      <c r="P299"/>
      <c r="Q299" s="53"/>
      <c r="R299" s="53"/>
    </row>
    <row r="300" spans="5:18" ht="15.75">
      <c r="E300"/>
      <c r="F300"/>
      <c r="G300"/>
      <c r="H300"/>
      <c r="I300"/>
      <c r="J300"/>
      <c r="K300"/>
      <c r="L300"/>
      <c r="M300"/>
      <c r="N300"/>
      <c r="O300"/>
      <c r="P300"/>
      <c r="Q300" s="53"/>
      <c r="R300" s="53"/>
    </row>
    <row r="301" spans="5:18" ht="15.75">
      <c r="E301"/>
      <c r="F301"/>
      <c r="G301"/>
      <c r="H301"/>
      <c r="I301"/>
      <c r="J301"/>
      <c r="K301"/>
      <c r="L301"/>
      <c r="M301"/>
      <c r="N301"/>
      <c r="O301"/>
      <c r="P301"/>
      <c r="Q301" s="53"/>
      <c r="R301" s="53"/>
    </row>
    <row r="302" spans="5:18" ht="15.75">
      <c r="E302"/>
      <c r="F302"/>
      <c r="G302"/>
      <c r="H302"/>
      <c r="I302"/>
      <c r="J302"/>
      <c r="K302"/>
      <c r="L302"/>
      <c r="M302"/>
      <c r="N302"/>
      <c r="O302"/>
      <c r="P302"/>
      <c r="Q302" s="53"/>
      <c r="R302" s="53"/>
    </row>
    <row r="303" spans="5:18" ht="15.75">
      <c r="E303"/>
      <c r="F303"/>
      <c r="G303"/>
      <c r="H303"/>
      <c r="I303"/>
      <c r="J303"/>
      <c r="K303"/>
      <c r="L303"/>
      <c r="M303"/>
      <c r="N303"/>
      <c r="O303"/>
      <c r="P303"/>
      <c r="Q303" s="53"/>
      <c r="R303" s="53"/>
    </row>
    <row r="304" spans="5:18" ht="15.75">
      <c r="E304"/>
      <c r="F304"/>
      <c r="G304"/>
      <c r="H304"/>
      <c r="I304"/>
      <c r="J304"/>
      <c r="K304"/>
      <c r="L304"/>
      <c r="M304"/>
      <c r="N304"/>
      <c r="O304"/>
      <c r="P304"/>
      <c r="Q304" s="53"/>
      <c r="R304" s="53"/>
    </row>
    <row r="305" spans="5:18" ht="15.75">
      <c r="E305"/>
      <c r="F305"/>
      <c r="G305"/>
      <c r="H305"/>
      <c r="I305"/>
      <c r="J305"/>
      <c r="K305"/>
      <c r="L305"/>
      <c r="M305"/>
      <c r="N305"/>
      <c r="O305"/>
      <c r="P305"/>
      <c r="Q305" s="53"/>
      <c r="R305" s="53"/>
    </row>
    <row r="306" spans="5:18" ht="15.75">
      <c r="E306"/>
      <c r="F306"/>
      <c r="G306"/>
      <c r="H306"/>
      <c r="I306"/>
      <c r="J306"/>
      <c r="K306"/>
      <c r="L306"/>
      <c r="M306"/>
      <c r="N306"/>
      <c r="O306"/>
      <c r="P306"/>
      <c r="Q306" s="53"/>
      <c r="R306" s="53"/>
    </row>
    <row r="307" spans="5:18" ht="15.75">
      <c r="E307"/>
      <c r="F307"/>
      <c r="G307"/>
      <c r="H307"/>
      <c r="I307"/>
      <c r="J307"/>
      <c r="K307"/>
      <c r="L307"/>
      <c r="M307"/>
      <c r="N307"/>
      <c r="O307"/>
      <c r="P307"/>
      <c r="Q307" s="53"/>
      <c r="R307" s="53"/>
    </row>
    <row r="308" spans="5:18" ht="15.75">
      <c r="E308"/>
      <c r="F308"/>
      <c r="G308"/>
      <c r="H308"/>
      <c r="I308"/>
      <c r="J308"/>
      <c r="K308"/>
      <c r="L308"/>
      <c r="M308"/>
      <c r="N308"/>
      <c r="O308"/>
      <c r="P308"/>
      <c r="Q308" s="53"/>
      <c r="R308" s="53"/>
    </row>
    <row r="309" spans="5:18" ht="15.75">
      <c r="E309"/>
      <c r="F309"/>
      <c r="G309"/>
      <c r="H309"/>
      <c r="I309"/>
      <c r="J309"/>
      <c r="K309"/>
      <c r="L309"/>
      <c r="M309"/>
      <c r="N309"/>
      <c r="O309"/>
      <c r="P309"/>
      <c r="Q309" s="53"/>
      <c r="R309" s="53"/>
    </row>
    <row r="310" spans="5:18" ht="15.75">
      <c r="E310"/>
      <c r="F310"/>
      <c r="G310"/>
      <c r="H310"/>
      <c r="I310"/>
      <c r="J310"/>
      <c r="K310"/>
      <c r="L310"/>
      <c r="M310"/>
      <c r="N310"/>
      <c r="O310"/>
      <c r="P310"/>
      <c r="Q310" s="53"/>
      <c r="R310" s="53"/>
    </row>
    <row r="311" spans="5:18" ht="15.75">
      <c r="E311"/>
      <c r="F311"/>
      <c r="G311"/>
      <c r="H311"/>
      <c r="I311"/>
      <c r="J311"/>
      <c r="K311"/>
      <c r="L311"/>
      <c r="M311"/>
      <c r="N311"/>
      <c r="O311"/>
      <c r="P311"/>
      <c r="Q311" s="53"/>
      <c r="R311" s="53"/>
    </row>
    <row r="312" spans="5:18" ht="15.75">
      <c r="E312"/>
      <c r="F312"/>
      <c r="G312"/>
      <c r="H312"/>
      <c r="I312"/>
      <c r="J312"/>
      <c r="K312"/>
      <c r="L312"/>
      <c r="M312"/>
      <c r="N312"/>
      <c r="O312"/>
      <c r="P312"/>
      <c r="Q312" s="53"/>
      <c r="R312" s="53"/>
    </row>
    <row r="313" spans="5:18" ht="15.75">
      <c r="E313"/>
      <c r="F313"/>
      <c r="G313"/>
      <c r="H313"/>
      <c r="I313"/>
      <c r="J313"/>
      <c r="K313"/>
      <c r="L313"/>
      <c r="M313"/>
      <c r="N313"/>
      <c r="O313"/>
      <c r="P313"/>
      <c r="Q313" s="53"/>
      <c r="R313" s="53"/>
    </row>
    <row r="314" spans="5:18" ht="15.75">
      <c r="E314"/>
      <c r="F314"/>
      <c r="G314"/>
      <c r="H314"/>
      <c r="I314"/>
      <c r="J314"/>
      <c r="K314"/>
      <c r="L314"/>
      <c r="M314"/>
      <c r="N314"/>
      <c r="O314"/>
      <c r="P314"/>
      <c r="Q314" s="53"/>
      <c r="R314" s="53"/>
    </row>
    <row r="315" spans="5:18" ht="15.75">
      <c r="E315"/>
      <c r="F315"/>
      <c r="G315"/>
      <c r="H315"/>
      <c r="I315"/>
      <c r="J315"/>
      <c r="K315"/>
      <c r="L315"/>
      <c r="M315"/>
      <c r="N315"/>
      <c r="O315"/>
      <c r="P315"/>
      <c r="Q315" s="53"/>
      <c r="R315" s="53"/>
    </row>
    <row r="316" spans="5:18" ht="15.75">
      <c r="E316"/>
      <c r="F316"/>
      <c r="G316"/>
      <c r="H316"/>
      <c r="I316"/>
      <c r="J316"/>
      <c r="K316"/>
      <c r="L316"/>
      <c r="M316"/>
      <c r="N316"/>
      <c r="O316"/>
      <c r="P316"/>
      <c r="Q316" s="53"/>
      <c r="R316" s="53"/>
    </row>
    <row r="317" spans="5:18" ht="15.75">
      <c r="E317"/>
      <c r="F317"/>
      <c r="G317"/>
      <c r="H317"/>
      <c r="I317"/>
      <c r="J317"/>
      <c r="K317"/>
      <c r="L317"/>
      <c r="M317"/>
      <c r="N317"/>
      <c r="O317"/>
      <c r="P317"/>
      <c r="Q317" s="53"/>
      <c r="R317" s="53"/>
    </row>
    <row r="318" spans="5:18" ht="15.75">
      <c r="E318"/>
      <c r="F318"/>
      <c r="G318"/>
      <c r="H318"/>
      <c r="I318"/>
      <c r="J318"/>
      <c r="K318"/>
      <c r="L318"/>
      <c r="M318"/>
      <c r="N318"/>
      <c r="O318"/>
      <c r="P318"/>
      <c r="Q318" s="53"/>
      <c r="R318" s="53"/>
    </row>
    <row r="319" spans="5:18" ht="15.75">
      <c r="E319"/>
      <c r="F319"/>
      <c r="G319"/>
      <c r="H319"/>
      <c r="I319"/>
      <c r="J319"/>
      <c r="K319"/>
      <c r="L319"/>
      <c r="M319"/>
      <c r="N319"/>
      <c r="O319"/>
      <c r="P319"/>
      <c r="Q319" s="53"/>
      <c r="R319" s="53"/>
    </row>
    <row r="320" spans="5:18" ht="15.75">
      <c r="E320"/>
      <c r="F320"/>
      <c r="G320"/>
      <c r="H320"/>
      <c r="I320"/>
      <c r="J320"/>
      <c r="K320"/>
      <c r="L320"/>
      <c r="M320"/>
      <c r="N320"/>
      <c r="O320"/>
      <c r="P320"/>
      <c r="Q320" s="53"/>
      <c r="R320" s="53"/>
    </row>
    <row r="321" spans="5:18" ht="15.75">
      <c r="E321"/>
      <c r="F321"/>
      <c r="G321"/>
      <c r="H321"/>
      <c r="I321"/>
      <c r="J321"/>
      <c r="K321"/>
      <c r="L321"/>
      <c r="M321"/>
      <c r="N321"/>
      <c r="O321"/>
      <c r="P321"/>
      <c r="Q321" s="53"/>
      <c r="R321" s="53"/>
    </row>
    <row r="322" spans="5:18" ht="15.75">
      <c r="E322"/>
      <c r="F322"/>
      <c r="G322"/>
      <c r="H322"/>
      <c r="I322"/>
      <c r="J322"/>
      <c r="K322"/>
      <c r="L322"/>
      <c r="M322"/>
      <c r="N322"/>
      <c r="O322"/>
      <c r="P322"/>
      <c r="Q322" s="53"/>
      <c r="R322" s="53"/>
    </row>
    <row r="323" spans="5:18" ht="15.75">
      <c r="E323"/>
      <c r="F323"/>
      <c r="G323"/>
      <c r="H323"/>
      <c r="I323"/>
      <c r="J323"/>
      <c r="K323"/>
      <c r="L323"/>
      <c r="M323"/>
      <c r="N323"/>
      <c r="O323"/>
      <c r="P323"/>
      <c r="Q323" s="53"/>
      <c r="R323" s="53"/>
    </row>
    <row r="324" spans="5:18" ht="15.75">
      <c r="E324"/>
      <c r="F324"/>
      <c r="G324"/>
      <c r="H324"/>
      <c r="I324"/>
      <c r="J324"/>
      <c r="K324"/>
      <c r="L324"/>
      <c r="M324"/>
      <c r="N324"/>
      <c r="O324"/>
      <c r="P324"/>
      <c r="Q324" s="53"/>
      <c r="R324" s="53"/>
    </row>
    <row r="325" spans="5:18" ht="15.75">
      <c r="E325"/>
      <c r="F325"/>
      <c r="G325"/>
      <c r="H325"/>
      <c r="I325"/>
      <c r="J325"/>
      <c r="K325"/>
      <c r="L325"/>
      <c r="M325"/>
      <c r="N325"/>
      <c r="O325"/>
      <c r="P325"/>
      <c r="Q325" s="53"/>
      <c r="R325" s="53"/>
    </row>
  </sheetData>
  <sheetProtection/>
  <mergeCells count="28">
    <mergeCell ref="A2:R2"/>
    <mergeCell ref="A3:R3"/>
    <mergeCell ref="A4:R4"/>
    <mergeCell ref="N8:Q9"/>
    <mergeCell ref="J8:J12"/>
    <mergeCell ref="K7:R7"/>
    <mergeCell ref="K11:K12"/>
    <mergeCell ref="C7:J7"/>
    <mergeCell ref="G10:I10"/>
    <mergeCell ref="R8:R12"/>
    <mergeCell ref="A36:B36"/>
    <mergeCell ref="F8:I9"/>
    <mergeCell ref="F10:F12"/>
    <mergeCell ref="L11:M11"/>
    <mergeCell ref="C8:E10"/>
    <mergeCell ref="I11:I12"/>
    <mergeCell ref="A15:B15"/>
    <mergeCell ref="C11:C12"/>
    <mergeCell ref="A13:B13"/>
    <mergeCell ref="A7:B12"/>
    <mergeCell ref="G11:H11"/>
    <mergeCell ref="K8:M10"/>
    <mergeCell ref="A14:B14"/>
    <mergeCell ref="D11:E11"/>
    <mergeCell ref="N10:N12"/>
    <mergeCell ref="O10:Q10"/>
    <mergeCell ref="O11:P11"/>
    <mergeCell ref="Q11:Q12"/>
  </mergeCells>
  <printOptions/>
  <pageMargins left="0.5" right="0.25" top="0.75" bottom="0.5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328"/>
  <sheetViews>
    <sheetView zoomScalePageLayoutView="0" workbookViewId="0" topLeftCell="A4">
      <pane ySplit="4350" topLeftCell="A18" activePane="bottomLeft" state="split"/>
      <selection pane="topLeft" activeCell="A4" sqref="A4"/>
      <selection pane="bottomLeft" activeCell="E103" sqref="E103"/>
    </sheetView>
  </sheetViews>
  <sheetFormatPr defaultColWidth="9.140625" defaultRowHeight="12.75"/>
  <cols>
    <col min="1" max="1" width="3.28125" style="1" customWidth="1"/>
    <col min="2" max="2" width="34.421875" style="1" customWidth="1"/>
    <col min="3" max="3" width="8.57421875" style="1" customWidth="1"/>
    <col min="4" max="4" width="10.00390625" style="1" customWidth="1"/>
    <col min="5" max="6" width="8.8515625" style="1" customWidth="1"/>
    <col min="7" max="7" width="12.8515625" style="226" customWidth="1"/>
    <col min="8" max="8" width="10.00390625" style="226" customWidth="1"/>
    <col min="9" max="16384" width="9.140625" style="226" customWidth="1"/>
  </cols>
  <sheetData>
    <row r="1" spans="1:6" ht="19.5" customHeight="1">
      <c r="A1" s="65" t="s">
        <v>7</v>
      </c>
      <c r="B1" s="65"/>
      <c r="C1" s="20"/>
      <c r="D1" s="20"/>
      <c r="E1" s="20"/>
      <c r="F1" s="20"/>
    </row>
    <row r="2" spans="1:50" s="22" customFormat="1" ht="18.75">
      <c r="A2" s="288" t="s">
        <v>160</v>
      </c>
      <c r="B2" s="288"/>
      <c r="C2" s="288"/>
      <c r="D2" s="288"/>
      <c r="E2" s="288"/>
      <c r="F2" s="288"/>
      <c r="G2" s="288"/>
      <c r="H2" s="28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</row>
    <row r="3" spans="1:50" s="22" customFormat="1" ht="41.25" customHeight="1">
      <c r="A3" s="318" t="s">
        <v>157</v>
      </c>
      <c r="B3" s="318"/>
      <c r="C3" s="318"/>
      <c r="D3" s="318"/>
      <c r="E3" s="318"/>
      <c r="F3" s="318"/>
      <c r="G3" s="318"/>
      <c r="H3" s="31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</row>
    <row r="4" spans="1:50" s="22" customFormat="1" ht="21.75" customHeight="1">
      <c r="A4" s="288" t="s">
        <v>281</v>
      </c>
      <c r="B4" s="292"/>
      <c r="C4" s="292"/>
      <c r="D4" s="292"/>
      <c r="E4" s="292"/>
      <c r="F4" s="292"/>
      <c r="G4" s="292"/>
      <c r="H4" s="292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</row>
    <row r="5" spans="1:6" ht="15.75">
      <c r="A5" s="23"/>
      <c r="B5" s="51"/>
      <c r="C5" s="20"/>
      <c r="D5" s="20"/>
      <c r="E5" s="20"/>
      <c r="F5" s="20"/>
    </row>
    <row r="6" spans="1:8" ht="15.75" customHeight="1">
      <c r="A6" s="4"/>
      <c r="B6" s="52"/>
      <c r="C6" s="20"/>
      <c r="D6" s="20"/>
      <c r="F6" s="20"/>
      <c r="G6" s="56" t="s">
        <v>45</v>
      </c>
      <c r="H6" s="7"/>
    </row>
    <row r="7" spans="1:8" ht="40.5" customHeight="1">
      <c r="A7" s="298"/>
      <c r="B7" s="299"/>
      <c r="C7" s="324" t="s">
        <v>141</v>
      </c>
      <c r="D7" s="324"/>
      <c r="E7" s="324"/>
      <c r="F7" s="319" t="s">
        <v>136</v>
      </c>
      <c r="G7" s="315"/>
      <c r="H7" s="305"/>
    </row>
    <row r="8" spans="1:8" ht="12.75" customHeight="1">
      <c r="A8" s="300"/>
      <c r="B8" s="301"/>
      <c r="C8" s="286" t="s">
        <v>9</v>
      </c>
      <c r="D8" s="286" t="s">
        <v>44</v>
      </c>
      <c r="E8" s="286"/>
      <c r="F8" s="286" t="s">
        <v>9</v>
      </c>
      <c r="G8" s="286" t="s">
        <v>44</v>
      </c>
      <c r="H8" s="286"/>
    </row>
    <row r="9" spans="1:8" ht="12.75" customHeight="1">
      <c r="A9" s="300"/>
      <c r="B9" s="301"/>
      <c r="C9" s="286"/>
      <c r="D9" s="286"/>
      <c r="E9" s="286"/>
      <c r="F9" s="286"/>
      <c r="G9" s="286"/>
      <c r="H9" s="286"/>
    </row>
    <row r="10" spans="1:8" ht="12.75" customHeight="1">
      <c r="A10" s="300"/>
      <c r="B10" s="301"/>
      <c r="C10" s="286"/>
      <c r="D10" s="286"/>
      <c r="E10" s="286"/>
      <c r="F10" s="286"/>
      <c r="G10" s="286"/>
      <c r="H10" s="286"/>
    </row>
    <row r="11" spans="1:8" ht="31.5" customHeight="1">
      <c r="A11" s="300"/>
      <c r="B11" s="301"/>
      <c r="C11" s="286"/>
      <c r="D11" s="286" t="s">
        <v>137</v>
      </c>
      <c r="E11" s="286" t="s">
        <v>138</v>
      </c>
      <c r="F11" s="286"/>
      <c r="G11" s="286" t="s">
        <v>139</v>
      </c>
      <c r="H11" s="323" t="s">
        <v>140</v>
      </c>
    </row>
    <row r="12" spans="1:8" ht="12.75">
      <c r="A12" s="302"/>
      <c r="B12" s="303"/>
      <c r="C12" s="286"/>
      <c r="D12" s="286"/>
      <c r="E12" s="286"/>
      <c r="F12" s="286"/>
      <c r="G12" s="286"/>
      <c r="H12" s="323"/>
    </row>
    <row r="13" spans="1:8" ht="12.75">
      <c r="A13" s="286" t="s">
        <v>40</v>
      </c>
      <c r="B13" s="286"/>
      <c r="C13" s="59">
        <v>1</v>
      </c>
      <c r="D13" s="59">
        <v>2</v>
      </c>
      <c r="E13" s="59">
        <v>3</v>
      </c>
      <c r="F13" s="59">
        <v>4</v>
      </c>
      <c r="G13" s="59">
        <v>5</v>
      </c>
      <c r="H13" s="59">
        <v>6</v>
      </c>
    </row>
    <row r="14" spans="1:8" ht="15.75">
      <c r="A14" s="313" t="s">
        <v>97</v>
      </c>
      <c r="B14" s="313"/>
      <c r="C14" s="220">
        <f aca="true" t="shared" si="0" ref="C14:H14">C15+C36</f>
        <v>74678</v>
      </c>
      <c r="D14" s="220">
        <f t="shared" si="0"/>
        <v>60268</v>
      </c>
      <c r="E14" s="220">
        <f t="shared" si="0"/>
        <v>14410</v>
      </c>
      <c r="F14" s="220">
        <f t="shared" si="0"/>
        <v>6667</v>
      </c>
      <c r="G14" s="220">
        <f t="shared" si="0"/>
        <v>5338</v>
      </c>
      <c r="H14" s="220">
        <f t="shared" si="0"/>
        <v>1325</v>
      </c>
    </row>
    <row r="15" spans="1:8" ht="37.5" customHeight="1">
      <c r="A15" s="293" t="s">
        <v>87</v>
      </c>
      <c r="B15" s="294"/>
      <c r="C15" s="221">
        <f aca="true" t="shared" si="1" ref="C15:H15">SUM(C16:C35)</f>
        <v>5008</v>
      </c>
      <c r="D15" s="221">
        <f t="shared" si="1"/>
        <v>4289</v>
      </c>
      <c r="E15" s="221">
        <f t="shared" si="1"/>
        <v>719</v>
      </c>
      <c r="F15" s="221">
        <f t="shared" si="1"/>
        <v>297</v>
      </c>
      <c r="G15" s="221">
        <f t="shared" si="1"/>
        <v>120</v>
      </c>
      <c r="H15" s="221">
        <f t="shared" si="1"/>
        <v>177</v>
      </c>
    </row>
    <row r="16" spans="1:8" ht="15.75">
      <c r="A16" s="117">
        <v>1</v>
      </c>
      <c r="B16" s="186" t="s">
        <v>230</v>
      </c>
      <c r="C16" s="85"/>
      <c r="D16" s="85"/>
      <c r="E16" s="85"/>
      <c r="F16" s="85"/>
      <c r="G16" s="208"/>
      <c r="H16" s="209"/>
    </row>
    <row r="17" spans="1:8" ht="15.75">
      <c r="A17" s="117">
        <v>2</v>
      </c>
      <c r="B17" s="88" t="s">
        <v>194</v>
      </c>
      <c r="C17" s="85">
        <f>D17+E17</f>
        <v>1560</v>
      </c>
      <c r="D17" s="85">
        <v>1343</v>
      </c>
      <c r="E17" s="85">
        <v>217</v>
      </c>
      <c r="F17" s="85">
        <f>G17+H17</f>
        <v>73</v>
      </c>
      <c r="G17" s="85">
        <v>20</v>
      </c>
      <c r="H17" s="85">
        <v>53</v>
      </c>
    </row>
    <row r="18" spans="1:8" ht="15.75">
      <c r="A18" s="117">
        <v>3</v>
      </c>
      <c r="B18" s="88" t="s">
        <v>195</v>
      </c>
      <c r="C18" s="85"/>
      <c r="D18" s="85"/>
      <c r="E18" s="85"/>
      <c r="F18" s="85"/>
      <c r="G18" s="85"/>
      <c r="H18" s="85"/>
    </row>
    <row r="19" spans="1:8" ht="15.75">
      <c r="A19" s="117">
        <v>4</v>
      </c>
      <c r="B19" s="88" t="s">
        <v>196</v>
      </c>
      <c r="C19" s="85"/>
      <c r="D19" s="85"/>
      <c r="E19" s="85"/>
      <c r="F19" s="85"/>
      <c r="G19" s="85"/>
      <c r="H19" s="85"/>
    </row>
    <row r="20" spans="1:8" ht="15.75">
      <c r="A20" s="117">
        <v>5</v>
      </c>
      <c r="B20" s="88" t="s">
        <v>197</v>
      </c>
      <c r="C20" s="85"/>
      <c r="D20" s="85"/>
      <c r="E20" s="85"/>
      <c r="F20" s="85"/>
      <c r="G20" s="85"/>
      <c r="H20" s="85"/>
    </row>
    <row r="21" spans="1:8" ht="15.75">
      <c r="A21" s="117">
        <v>6</v>
      </c>
      <c r="B21" s="88" t="s">
        <v>198</v>
      </c>
      <c r="C21" s="85"/>
      <c r="D21" s="85"/>
      <c r="E21" s="85"/>
      <c r="F21" s="85"/>
      <c r="G21" s="85"/>
      <c r="H21" s="85"/>
    </row>
    <row r="22" spans="1:8" ht="15.75">
      <c r="A22" s="117">
        <v>7</v>
      </c>
      <c r="B22" s="88" t="s">
        <v>199</v>
      </c>
      <c r="C22" s="85"/>
      <c r="D22" s="85"/>
      <c r="E22" s="85"/>
      <c r="F22" s="85"/>
      <c r="G22" s="85"/>
      <c r="H22" s="85"/>
    </row>
    <row r="23" spans="1:8" ht="15.75">
      <c r="A23" s="117">
        <v>8</v>
      </c>
      <c r="B23" s="88" t="s">
        <v>200</v>
      </c>
      <c r="C23" s="85"/>
      <c r="D23" s="85"/>
      <c r="E23" s="85"/>
      <c r="F23" s="85"/>
      <c r="G23" s="85"/>
      <c r="H23" s="85"/>
    </row>
    <row r="24" spans="1:8" ht="15.75">
      <c r="A24" s="117">
        <v>9</v>
      </c>
      <c r="B24" s="88" t="s">
        <v>201</v>
      </c>
      <c r="C24" s="85">
        <f>D24+E24</f>
        <v>90</v>
      </c>
      <c r="D24" s="85">
        <v>86</v>
      </c>
      <c r="E24" s="85">
        <v>4</v>
      </c>
      <c r="F24" s="85">
        <f>G24+H24</f>
        <v>41</v>
      </c>
      <c r="G24" s="85">
        <v>10</v>
      </c>
      <c r="H24" s="85">
        <v>31</v>
      </c>
    </row>
    <row r="25" spans="1:8" ht="31.5">
      <c r="A25" s="117">
        <v>10</v>
      </c>
      <c r="B25" s="88" t="s">
        <v>202</v>
      </c>
      <c r="C25" s="85"/>
      <c r="D25" s="85"/>
      <c r="E25" s="85"/>
      <c r="F25" s="85"/>
      <c r="G25" s="85"/>
      <c r="H25" s="85"/>
    </row>
    <row r="26" spans="1:8" ht="15.75">
      <c r="A26" s="117">
        <v>11</v>
      </c>
      <c r="B26" s="187" t="s">
        <v>232</v>
      </c>
      <c r="C26" s="85">
        <f>D26+E26</f>
        <v>2471</v>
      </c>
      <c r="D26" s="85">
        <v>2323</v>
      </c>
      <c r="E26" s="85">
        <v>148</v>
      </c>
      <c r="F26" s="85">
        <f>G26+H26</f>
        <v>47</v>
      </c>
      <c r="G26" s="210">
        <v>20</v>
      </c>
      <c r="H26" s="211">
        <v>27</v>
      </c>
    </row>
    <row r="27" spans="1:8" ht="15.75">
      <c r="A27" s="117">
        <v>12</v>
      </c>
      <c r="B27" s="88" t="s">
        <v>186</v>
      </c>
      <c r="C27" s="85">
        <f>D27+E27</f>
        <v>247</v>
      </c>
      <c r="D27" s="85">
        <v>97</v>
      </c>
      <c r="E27" s="85">
        <v>150</v>
      </c>
      <c r="F27" s="85">
        <f>G27+H27</f>
        <v>97</v>
      </c>
      <c r="G27" s="85">
        <v>33</v>
      </c>
      <c r="H27" s="85">
        <v>64</v>
      </c>
    </row>
    <row r="28" spans="1:8" ht="15.75">
      <c r="A28" s="117">
        <v>13</v>
      </c>
      <c r="B28" s="88" t="s">
        <v>187</v>
      </c>
      <c r="C28" s="85"/>
      <c r="D28" s="85"/>
      <c r="E28" s="85"/>
      <c r="F28" s="85"/>
      <c r="G28" s="85"/>
      <c r="H28" s="85"/>
    </row>
    <row r="29" spans="1:8" ht="15.75">
      <c r="A29" s="117">
        <v>14</v>
      </c>
      <c r="B29" s="88" t="s">
        <v>188</v>
      </c>
      <c r="C29" s="85">
        <f>D29+E29</f>
        <v>18</v>
      </c>
      <c r="D29" s="85"/>
      <c r="E29" s="85">
        <v>18</v>
      </c>
      <c r="F29" s="85">
        <f>G29+H29</f>
        <v>18</v>
      </c>
      <c r="G29" s="85">
        <v>18</v>
      </c>
      <c r="H29" s="85"/>
    </row>
    <row r="30" spans="1:8" ht="15.75">
      <c r="A30" s="117">
        <v>15</v>
      </c>
      <c r="B30" s="88" t="s">
        <v>189</v>
      </c>
      <c r="C30" s="85">
        <f>D30+E30</f>
        <v>622</v>
      </c>
      <c r="D30" s="85">
        <v>440</v>
      </c>
      <c r="E30" s="85">
        <v>182</v>
      </c>
      <c r="F30" s="85">
        <f>G30+H30</f>
        <v>21</v>
      </c>
      <c r="G30" s="85">
        <v>19</v>
      </c>
      <c r="H30" s="85">
        <v>2</v>
      </c>
    </row>
    <row r="31" spans="1:8" ht="15.75">
      <c r="A31" s="117">
        <v>16</v>
      </c>
      <c r="B31" s="88" t="s">
        <v>190</v>
      </c>
      <c r="C31" s="85"/>
      <c r="D31" s="85"/>
      <c r="E31" s="85"/>
      <c r="F31" s="85"/>
      <c r="G31" s="85"/>
      <c r="H31" s="85"/>
    </row>
    <row r="32" spans="1:8" ht="15.75">
      <c r="A32" s="117">
        <v>17</v>
      </c>
      <c r="B32" s="186" t="s">
        <v>229</v>
      </c>
      <c r="C32" s="85"/>
      <c r="D32" s="85"/>
      <c r="E32" s="212"/>
      <c r="F32" s="85"/>
      <c r="G32" s="234"/>
      <c r="H32" s="234"/>
    </row>
    <row r="33" spans="1:8" ht="15.75">
      <c r="A33" s="117">
        <v>18</v>
      </c>
      <c r="B33" s="188" t="s">
        <v>191</v>
      </c>
      <c r="C33" s="85"/>
      <c r="D33" s="235"/>
      <c r="E33" s="235"/>
      <c r="F33" s="85"/>
      <c r="G33" s="85"/>
      <c r="H33" s="85"/>
    </row>
    <row r="34" spans="1:8" ht="15.75">
      <c r="A34" s="117">
        <v>19</v>
      </c>
      <c r="B34" s="188" t="s">
        <v>192</v>
      </c>
      <c r="C34" s="85"/>
      <c r="D34" s="85"/>
      <c r="E34" s="85"/>
      <c r="F34" s="85"/>
      <c r="G34" s="213"/>
      <c r="H34" s="214"/>
    </row>
    <row r="35" spans="1:8" ht="15.75">
      <c r="A35" s="117">
        <v>20</v>
      </c>
      <c r="B35" s="189" t="s">
        <v>193</v>
      </c>
      <c r="C35" s="85"/>
      <c r="D35" s="85"/>
      <c r="E35" s="85"/>
      <c r="F35" s="85"/>
      <c r="G35" s="213"/>
      <c r="H35" s="214"/>
    </row>
    <row r="36" spans="1:8" s="31" customFormat="1" ht="15.75">
      <c r="A36" s="293" t="s">
        <v>98</v>
      </c>
      <c r="B36" s="294"/>
      <c r="C36" s="221">
        <f aca="true" t="shared" si="2" ref="C36:H36">SUM(C37:C99)</f>
        <v>69670</v>
      </c>
      <c r="D36" s="221">
        <f t="shared" si="2"/>
        <v>55979</v>
      </c>
      <c r="E36" s="221">
        <f t="shared" si="2"/>
        <v>13691</v>
      </c>
      <c r="F36" s="221">
        <f t="shared" si="2"/>
        <v>6370</v>
      </c>
      <c r="G36" s="221">
        <f t="shared" si="2"/>
        <v>5218</v>
      </c>
      <c r="H36" s="221">
        <f t="shared" si="2"/>
        <v>1148</v>
      </c>
    </row>
    <row r="37" spans="1:8" ht="15.75">
      <c r="A37" s="107">
        <v>1</v>
      </c>
      <c r="B37" s="108" t="s">
        <v>169</v>
      </c>
      <c r="C37" s="155">
        <f>D37+E37</f>
        <v>1723</v>
      </c>
      <c r="D37" s="155">
        <v>1334</v>
      </c>
      <c r="E37" s="155">
        <v>389</v>
      </c>
      <c r="F37" s="155">
        <f>G37+H37</f>
        <v>295</v>
      </c>
      <c r="G37" s="215">
        <v>295</v>
      </c>
      <c r="H37" s="216">
        <v>0</v>
      </c>
    </row>
    <row r="38" spans="1:8" ht="15.75">
      <c r="A38" s="107">
        <v>2</v>
      </c>
      <c r="B38" s="108" t="s">
        <v>254</v>
      </c>
      <c r="C38" s="155">
        <f aca="true" t="shared" si="3" ref="C38:C99">D38+E38</f>
        <v>182</v>
      </c>
      <c r="D38" s="155">
        <v>167</v>
      </c>
      <c r="E38" s="155">
        <v>15</v>
      </c>
      <c r="F38" s="155">
        <f aca="true" t="shared" si="4" ref="F38:F99">G38+H38</f>
        <v>7</v>
      </c>
      <c r="G38" s="215">
        <v>6</v>
      </c>
      <c r="H38" s="216">
        <v>1</v>
      </c>
    </row>
    <row r="39" spans="1:8" ht="15.75">
      <c r="A39" s="107">
        <v>3</v>
      </c>
      <c r="B39" s="108" t="s">
        <v>170</v>
      </c>
      <c r="C39" s="155">
        <f t="shared" si="3"/>
        <v>855</v>
      </c>
      <c r="D39" s="155">
        <v>798</v>
      </c>
      <c r="E39" s="155">
        <v>57</v>
      </c>
      <c r="F39" s="155">
        <f t="shared" si="4"/>
        <v>62</v>
      </c>
      <c r="G39" s="155">
        <v>48</v>
      </c>
      <c r="H39" s="155">
        <v>14</v>
      </c>
    </row>
    <row r="40" spans="1:8" ht="15.75">
      <c r="A40" s="107">
        <v>4</v>
      </c>
      <c r="B40" s="108" t="s">
        <v>171</v>
      </c>
      <c r="C40" s="155">
        <f t="shared" si="3"/>
        <v>618</v>
      </c>
      <c r="D40" s="155">
        <v>449</v>
      </c>
      <c r="E40" s="155">
        <v>169</v>
      </c>
      <c r="F40" s="155">
        <f t="shared" si="4"/>
        <v>48</v>
      </c>
      <c r="G40" s="155">
        <v>46</v>
      </c>
      <c r="H40" s="155">
        <v>2</v>
      </c>
    </row>
    <row r="41" spans="1:8" ht="15.75">
      <c r="A41" s="107">
        <v>5</v>
      </c>
      <c r="B41" s="108" t="s">
        <v>172</v>
      </c>
      <c r="C41" s="155">
        <f t="shared" si="3"/>
        <v>126</v>
      </c>
      <c r="D41" s="155">
        <v>111</v>
      </c>
      <c r="E41" s="155">
        <v>15</v>
      </c>
      <c r="F41" s="155">
        <f t="shared" si="4"/>
        <v>0</v>
      </c>
      <c r="G41" s="155">
        <v>0</v>
      </c>
      <c r="H41" s="155">
        <v>0</v>
      </c>
    </row>
    <row r="42" spans="1:8" ht="15.75">
      <c r="A42" s="107">
        <v>6</v>
      </c>
      <c r="B42" s="108" t="s">
        <v>173</v>
      </c>
      <c r="C42" s="155"/>
      <c r="D42" s="155"/>
      <c r="E42" s="155"/>
      <c r="F42" s="155"/>
      <c r="G42" s="215"/>
      <c r="H42" s="216"/>
    </row>
    <row r="43" spans="1:8" ht="15.75">
      <c r="A43" s="107">
        <v>7</v>
      </c>
      <c r="B43" s="108" t="s">
        <v>174</v>
      </c>
      <c r="C43" s="155">
        <f t="shared" si="3"/>
        <v>1143</v>
      </c>
      <c r="D43" s="155">
        <v>891</v>
      </c>
      <c r="E43" s="155">
        <v>252</v>
      </c>
      <c r="F43" s="155">
        <f t="shared" si="4"/>
        <v>12</v>
      </c>
      <c r="G43" s="215">
        <v>9</v>
      </c>
      <c r="H43" s="216">
        <v>3</v>
      </c>
    </row>
    <row r="44" spans="1:8" ht="15.75">
      <c r="A44" s="107">
        <v>8</v>
      </c>
      <c r="B44" s="108" t="s">
        <v>175</v>
      </c>
      <c r="C44" s="155">
        <f t="shared" si="3"/>
        <v>1265</v>
      </c>
      <c r="D44" s="155">
        <v>1071</v>
      </c>
      <c r="E44" s="155">
        <v>194</v>
      </c>
      <c r="F44" s="155">
        <f t="shared" si="4"/>
        <v>17</v>
      </c>
      <c r="G44" s="215">
        <v>2</v>
      </c>
      <c r="H44" s="216">
        <v>15</v>
      </c>
    </row>
    <row r="45" spans="1:8" ht="15.75">
      <c r="A45" s="107">
        <v>9</v>
      </c>
      <c r="B45" s="108" t="s">
        <v>176</v>
      </c>
      <c r="C45" s="155">
        <f t="shared" si="3"/>
        <v>692</v>
      </c>
      <c r="D45" s="155">
        <v>312</v>
      </c>
      <c r="E45" s="155">
        <v>380</v>
      </c>
      <c r="F45" s="155">
        <f t="shared" si="4"/>
        <v>34</v>
      </c>
      <c r="G45" s="215">
        <v>16</v>
      </c>
      <c r="H45" s="216">
        <v>18</v>
      </c>
    </row>
    <row r="46" spans="1:8" ht="15.75">
      <c r="A46" s="107">
        <v>10</v>
      </c>
      <c r="B46" s="108" t="s">
        <v>177</v>
      </c>
      <c r="C46" s="155">
        <f t="shared" si="3"/>
        <v>125</v>
      </c>
      <c r="D46" s="155">
        <v>67</v>
      </c>
      <c r="E46" s="155">
        <v>58</v>
      </c>
      <c r="F46" s="155">
        <f t="shared" si="4"/>
        <v>0</v>
      </c>
      <c r="G46" s="215">
        <v>0</v>
      </c>
      <c r="H46" s="216">
        <v>0</v>
      </c>
    </row>
    <row r="47" spans="1:8" ht="15.75">
      <c r="A47" s="107">
        <v>11</v>
      </c>
      <c r="B47" s="108" t="s">
        <v>178</v>
      </c>
      <c r="C47" s="155">
        <f t="shared" si="3"/>
        <v>1860</v>
      </c>
      <c r="D47" s="155">
        <v>1130</v>
      </c>
      <c r="E47" s="155">
        <v>730</v>
      </c>
      <c r="F47" s="155">
        <f t="shared" si="4"/>
        <v>226</v>
      </c>
      <c r="G47" s="215">
        <v>181</v>
      </c>
      <c r="H47" s="216">
        <v>45</v>
      </c>
    </row>
    <row r="48" spans="1:8" ht="15.75">
      <c r="A48" s="107">
        <v>12</v>
      </c>
      <c r="B48" s="108" t="s">
        <v>179</v>
      </c>
      <c r="C48" s="155">
        <f t="shared" si="3"/>
        <v>853</v>
      </c>
      <c r="D48" s="155">
        <v>657</v>
      </c>
      <c r="E48" s="155">
        <v>196</v>
      </c>
      <c r="F48" s="155">
        <f t="shared" si="4"/>
        <v>62</v>
      </c>
      <c r="G48" s="215">
        <v>45</v>
      </c>
      <c r="H48" s="216">
        <v>17</v>
      </c>
    </row>
    <row r="49" spans="1:8" ht="15.75">
      <c r="A49" s="107">
        <v>13</v>
      </c>
      <c r="B49" s="108" t="s">
        <v>180</v>
      </c>
      <c r="C49" s="155">
        <f t="shared" si="3"/>
        <v>546</v>
      </c>
      <c r="D49" s="155">
        <v>450</v>
      </c>
      <c r="E49" s="155">
        <v>96</v>
      </c>
      <c r="F49" s="155">
        <f t="shared" si="4"/>
        <v>52</v>
      </c>
      <c r="G49" s="215">
        <v>50</v>
      </c>
      <c r="H49" s="216">
        <v>2</v>
      </c>
    </row>
    <row r="50" spans="1:8" ht="15.75">
      <c r="A50" s="107">
        <v>14</v>
      </c>
      <c r="B50" s="108" t="s">
        <v>181</v>
      </c>
      <c r="C50" s="155">
        <f t="shared" si="3"/>
        <v>817</v>
      </c>
      <c r="D50" s="155">
        <v>705</v>
      </c>
      <c r="E50" s="155">
        <v>112</v>
      </c>
      <c r="F50" s="155">
        <f t="shared" si="4"/>
        <v>40</v>
      </c>
      <c r="G50" s="215">
        <v>20</v>
      </c>
      <c r="H50" s="216">
        <v>20</v>
      </c>
    </row>
    <row r="51" spans="1:8" ht="15.75">
      <c r="A51" s="107">
        <v>15</v>
      </c>
      <c r="B51" s="108" t="s">
        <v>182</v>
      </c>
      <c r="C51" s="155">
        <f t="shared" si="3"/>
        <v>103</v>
      </c>
      <c r="D51" s="155">
        <v>92</v>
      </c>
      <c r="E51" s="155">
        <v>11</v>
      </c>
      <c r="F51" s="155">
        <f t="shared" si="4"/>
        <v>24</v>
      </c>
      <c r="G51" s="215">
        <v>15</v>
      </c>
      <c r="H51" s="216">
        <v>9</v>
      </c>
    </row>
    <row r="52" spans="1:8" ht="15.75">
      <c r="A52" s="107">
        <v>16</v>
      </c>
      <c r="B52" s="108" t="s">
        <v>183</v>
      </c>
      <c r="C52" s="155">
        <f t="shared" si="3"/>
        <v>264</v>
      </c>
      <c r="D52" s="155">
        <v>237</v>
      </c>
      <c r="E52" s="155">
        <v>27</v>
      </c>
      <c r="F52" s="155">
        <f t="shared" si="4"/>
        <v>83</v>
      </c>
      <c r="G52" s="215">
        <v>72</v>
      </c>
      <c r="H52" s="216">
        <v>11</v>
      </c>
    </row>
    <row r="53" spans="1:8" ht="15.75">
      <c r="A53" s="107">
        <v>17</v>
      </c>
      <c r="B53" s="108" t="s">
        <v>184</v>
      </c>
      <c r="C53" s="155">
        <f t="shared" si="3"/>
        <v>420</v>
      </c>
      <c r="D53" s="155">
        <v>405</v>
      </c>
      <c r="E53" s="155">
        <v>15</v>
      </c>
      <c r="F53" s="155">
        <f t="shared" si="4"/>
        <v>51</v>
      </c>
      <c r="G53" s="215">
        <v>50</v>
      </c>
      <c r="H53" s="216">
        <v>1</v>
      </c>
    </row>
    <row r="54" spans="1:8" ht="15.75">
      <c r="A54" s="107">
        <v>18</v>
      </c>
      <c r="B54" s="108" t="s">
        <v>185</v>
      </c>
      <c r="C54" s="155">
        <f t="shared" si="3"/>
        <v>700</v>
      </c>
      <c r="D54" s="155">
        <v>536</v>
      </c>
      <c r="E54" s="155">
        <v>164</v>
      </c>
      <c r="F54" s="155">
        <f t="shared" si="4"/>
        <v>22</v>
      </c>
      <c r="G54" s="215">
        <v>4</v>
      </c>
      <c r="H54" s="216">
        <v>18</v>
      </c>
    </row>
    <row r="55" spans="1:8" ht="15.75">
      <c r="A55" s="107">
        <v>19</v>
      </c>
      <c r="B55" s="109" t="s">
        <v>203</v>
      </c>
      <c r="C55" s="155"/>
      <c r="D55" s="155"/>
      <c r="E55" s="155"/>
      <c r="F55" s="155"/>
      <c r="G55" s="155"/>
      <c r="H55" s="155"/>
    </row>
    <row r="56" spans="1:8" ht="15.75">
      <c r="A56" s="107">
        <v>20</v>
      </c>
      <c r="B56" s="109" t="s">
        <v>204</v>
      </c>
      <c r="C56" s="155">
        <f t="shared" si="3"/>
        <v>722</v>
      </c>
      <c r="D56" s="155">
        <v>361</v>
      </c>
      <c r="E56" s="155">
        <v>361</v>
      </c>
      <c r="F56" s="155">
        <f t="shared" si="4"/>
        <v>13</v>
      </c>
      <c r="G56" s="155">
        <v>13</v>
      </c>
      <c r="H56" s="155">
        <v>0</v>
      </c>
    </row>
    <row r="57" spans="1:10" ht="15.75">
      <c r="A57" s="107">
        <v>21</v>
      </c>
      <c r="B57" s="109" t="s">
        <v>205</v>
      </c>
      <c r="C57" s="155">
        <f t="shared" si="3"/>
        <v>3923</v>
      </c>
      <c r="D57" s="155">
        <v>3896</v>
      </c>
      <c r="E57" s="155">
        <v>27</v>
      </c>
      <c r="F57" s="155">
        <f t="shared" si="4"/>
        <v>0</v>
      </c>
      <c r="G57" s="155">
        <v>0</v>
      </c>
      <c r="H57" s="155">
        <v>0</v>
      </c>
      <c r="J57" s="236"/>
    </row>
    <row r="58" spans="1:8" ht="15.75">
      <c r="A58" s="107">
        <v>22</v>
      </c>
      <c r="B58" s="109" t="s">
        <v>206</v>
      </c>
      <c r="C58" s="155">
        <f t="shared" si="3"/>
        <v>182</v>
      </c>
      <c r="D58" s="155">
        <v>174</v>
      </c>
      <c r="E58" s="155">
        <v>8</v>
      </c>
      <c r="F58" s="155">
        <f t="shared" si="4"/>
        <v>2</v>
      </c>
      <c r="G58" s="155">
        <v>1</v>
      </c>
      <c r="H58" s="155">
        <v>1</v>
      </c>
    </row>
    <row r="59" spans="1:8" ht="15.75">
      <c r="A59" s="107">
        <v>23</v>
      </c>
      <c r="B59" s="109" t="s">
        <v>207</v>
      </c>
      <c r="C59" s="155">
        <f t="shared" si="3"/>
        <v>708</v>
      </c>
      <c r="D59" s="155">
        <v>211</v>
      </c>
      <c r="E59" s="155">
        <v>497</v>
      </c>
      <c r="F59" s="155">
        <f t="shared" si="4"/>
        <v>154</v>
      </c>
      <c r="G59" s="155">
        <v>71</v>
      </c>
      <c r="H59" s="155">
        <v>83</v>
      </c>
    </row>
    <row r="60" spans="1:8" ht="15.75">
      <c r="A60" s="107">
        <v>24</v>
      </c>
      <c r="B60" s="109" t="s">
        <v>208</v>
      </c>
      <c r="C60" s="155">
        <f t="shared" si="3"/>
        <v>3365</v>
      </c>
      <c r="D60" s="155">
        <v>2737</v>
      </c>
      <c r="E60" s="155">
        <v>628</v>
      </c>
      <c r="F60" s="155">
        <f t="shared" si="4"/>
        <v>351</v>
      </c>
      <c r="G60" s="155">
        <v>266</v>
      </c>
      <c r="H60" s="155">
        <v>85</v>
      </c>
    </row>
    <row r="61" spans="1:8" ht="15.75">
      <c r="A61" s="107">
        <v>25</v>
      </c>
      <c r="B61" s="109" t="s">
        <v>209</v>
      </c>
      <c r="C61" s="155">
        <f t="shared" si="3"/>
        <v>683</v>
      </c>
      <c r="D61" s="155">
        <v>489</v>
      </c>
      <c r="E61" s="155">
        <v>194</v>
      </c>
      <c r="F61" s="155">
        <f t="shared" si="4"/>
        <v>48</v>
      </c>
      <c r="G61" s="155">
        <v>39</v>
      </c>
      <c r="H61" s="155">
        <v>9</v>
      </c>
    </row>
    <row r="62" spans="1:8" ht="15.75">
      <c r="A62" s="107">
        <v>26</v>
      </c>
      <c r="B62" s="109" t="s">
        <v>210</v>
      </c>
      <c r="C62" s="155">
        <f t="shared" si="3"/>
        <v>3282</v>
      </c>
      <c r="D62" s="155">
        <f>337+2434</f>
        <v>2771</v>
      </c>
      <c r="E62" s="155">
        <f>15+496</f>
        <v>511</v>
      </c>
      <c r="F62" s="155">
        <f t="shared" si="4"/>
        <v>171</v>
      </c>
      <c r="G62" s="155">
        <f>161</f>
        <v>161</v>
      </c>
      <c r="H62" s="155">
        <v>10</v>
      </c>
    </row>
    <row r="63" spans="1:8" ht="15.75">
      <c r="A63" s="107">
        <v>27</v>
      </c>
      <c r="B63" s="109" t="s">
        <v>211</v>
      </c>
      <c r="C63" s="155">
        <f t="shared" si="3"/>
        <v>169</v>
      </c>
      <c r="D63" s="155">
        <v>138</v>
      </c>
      <c r="E63" s="155">
        <v>31</v>
      </c>
      <c r="F63" s="155">
        <f t="shared" si="4"/>
        <v>87</v>
      </c>
      <c r="G63" s="155">
        <v>87</v>
      </c>
      <c r="H63" s="155">
        <v>0</v>
      </c>
    </row>
    <row r="64" spans="1:8" ht="15.75">
      <c r="A64" s="107">
        <v>28</v>
      </c>
      <c r="B64" s="109" t="s">
        <v>212</v>
      </c>
      <c r="C64" s="155">
        <f t="shared" si="3"/>
        <v>258</v>
      </c>
      <c r="D64" s="155">
        <v>166</v>
      </c>
      <c r="E64" s="155">
        <v>92</v>
      </c>
      <c r="F64" s="155">
        <f t="shared" si="4"/>
        <v>17</v>
      </c>
      <c r="G64" s="155">
        <v>2</v>
      </c>
      <c r="H64" s="155">
        <v>15</v>
      </c>
    </row>
    <row r="65" spans="1:8" ht="15.75">
      <c r="A65" s="107">
        <v>29</v>
      </c>
      <c r="B65" s="109" t="s">
        <v>213</v>
      </c>
      <c r="C65" s="155">
        <f t="shared" si="3"/>
        <v>484</v>
      </c>
      <c r="D65" s="155">
        <v>374</v>
      </c>
      <c r="E65" s="155">
        <v>110</v>
      </c>
      <c r="F65" s="155">
        <f t="shared" si="4"/>
        <v>22</v>
      </c>
      <c r="G65" s="155">
        <v>22</v>
      </c>
      <c r="H65" s="155">
        <v>0</v>
      </c>
    </row>
    <row r="66" spans="1:8" ht="15.75">
      <c r="A66" s="107">
        <v>30</v>
      </c>
      <c r="B66" s="109" t="s">
        <v>214</v>
      </c>
      <c r="C66" s="155">
        <f t="shared" si="3"/>
        <v>1180</v>
      </c>
      <c r="D66" s="155">
        <v>1066</v>
      </c>
      <c r="E66" s="155">
        <v>114</v>
      </c>
      <c r="F66" s="155">
        <f t="shared" si="4"/>
        <v>196</v>
      </c>
      <c r="G66" s="155">
        <v>123</v>
      </c>
      <c r="H66" s="155">
        <v>73</v>
      </c>
    </row>
    <row r="67" spans="1:8" ht="15.75">
      <c r="A67" s="107">
        <v>31</v>
      </c>
      <c r="B67" s="109" t="s">
        <v>215</v>
      </c>
      <c r="C67" s="155">
        <f t="shared" si="3"/>
        <v>217</v>
      </c>
      <c r="D67" s="155">
        <v>217</v>
      </c>
      <c r="E67" s="155">
        <v>0</v>
      </c>
      <c r="F67" s="155">
        <f t="shared" si="4"/>
        <v>0</v>
      </c>
      <c r="G67" s="155">
        <v>0</v>
      </c>
      <c r="H67" s="155">
        <v>0</v>
      </c>
    </row>
    <row r="68" spans="1:8" ht="15.75">
      <c r="A68" s="107">
        <v>32</v>
      </c>
      <c r="B68" s="109" t="s">
        <v>216</v>
      </c>
      <c r="C68" s="155">
        <f t="shared" si="3"/>
        <v>342</v>
      </c>
      <c r="D68" s="155">
        <v>285</v>
      </c>
      <c r="E68" s="155">
        <v>57</v>
      </c>
      <c r="F68" s="155">
        <f t="shared" si="4"/>
        <v>2</v>
      </c>
      <c r="G68" s="155">
        <v>2</v>
      </c>
      <c r="H68" s="155">
        <v>0</v>
      </c>
    </row>
    <row r="69" spans="1:8" ht="15.75">
      <c r="A69" s="107">
        <v>33</v>
      </c>
      <c r="B69" s="109" t="s">
        <v>217</v>
      </c>
      <c r="C69" s="155">
        <f t="shared" si="3"/>
        <v>638</v>
      </c>
      <c r="D69" s="155">
        <v>633</v>
      </c>
      <c r="E69" s="155">
        <v>5</v>
      </c>
      <c r="F69" s="155">
        <f t="shared" si="4"/>
        <v>5</v>
      </c>
      <c r="G69" s="155">
        <v>2</v>
      </c>
      <c r="H69" s="155">
        <v>3</v>
      </c>
    </row>
    <row r="70" spans="1:8" ht="15.75">
      <c r="A70" s="107">
        <v>34</v>
      </c>
      <c r="B70" s="109" t="s">
        <v>218</v>
      </c>
      <c r="C70" s="155">
        <f t="shared" si="3"/>
        <v>918</v>
      </c>
      <c r="D70" s="155">
        <v>731</v>
      </c>
      <c r="E70" s="155">
        <v>187</v>
      </c>
      <c r="F70" s="155">
        <f t="shared" si="4"/>
        <v>64</v>
      </c>
      <c r="G70" s="155">
        <v>64</v>
      </c>
      <c r="H70" s="155"/>
    </row>
    <row r="71" spans="1:8" ht="15.75">
      <c r="A71" s="107">
        <v>35</v>
      </c>
      <c r="B71" s="109" t="s">
        <v>219</v>
      </c>
      <c r="C71" s="155">
        <f t="shared" si="3"/>
        <v>834</v>
      </c>
      <c r="D71" s="155">
        <v>764</v>
      </c>
      <c r="E71" s="155">
        <v>70</v>
      </c>
      <c r="F71" s="155">
        <f t="shared" si="4"/>
        <v>21</v>
      </c>
      <c r="G71" s="155">
        <v>17</v>
      </c>
      <c r="H71" s="155">
        <v>4</v>
      </c>
    </row>
    <row r="72" spans="1:8" ht="15.75">
      <c r="A72" s="107">
        <v>36</v>
      </c>
      <c r="B72" s="110" t="s">
        <v>220</v>
      </c>
      <c r="C72" s="155">
        <f t="shared" si="3"/>
        <v>1352</v>
      </c>
      <c r="D72" s="155">
        <v>1305</v>
      </c>
      <c r="E72" s="155">
        <v>47</v>
      </c>
      <c r="F72" s="155">
        <f t="shared" si="4"/>
        <v>84</v>
      </c>
      <c r="G72" s="90">
        <v>82</v>
      </c>
      <c r="H72" s="179">
        <v>2</v>
      </c>
    </row>
    <row r="73" spans="1:8" ht="15.75">
      <c r="A73" s="107">
        <v>37</v>
      </c>
      <c r="B73" s="110" t="s">
        <v>221</v>
      </c>
      <c r="C73" s="155">
        <f t="shared" si="3"/>
        <v>320</v>
      </c>
      <c r="D73" s="155">
        <v>237</v>
      </c>
      <c r="E73" s="155">
        <v>83</v>
      </c>
      <c r="F73" s="155">
        <f t="shared" si="4"/>
        <v>37</v>
      </c>
      <c r="G73" s="90">
        <v>15</v>
      </c>
      <c r="H73" s="179">
        <v>22</v>
      </c>
    </row>
    <row r="74" spans="1:8" ht="15.75">
      <c r="A74" s="107">
        <v>38</v>
      </c>
      <c r="B74" s="110" t="s">
        <v>222</v>
      </c>
      <c r="C74" s="155">
        <f t="shared" si="3"/>
        <v>356</v>
      </c>
      <c r="D74" s="155">
        <v>327</v>
      </c>
      <c r="E74" s="155">
        <v>29</v>
      </c>
      <c r="F74" s="155">
        <f t="shared" si="4"/>
        <v>24</v>
      </c>
      <c r="G74" s="90">
        <v>13</v>
      </c>
      <c r="H74" s="179">
        <v>11</v>
      </c>
    </row>
    <row r="75" spans="1:8" ht="15.75">
      <c r="A75" s="107">
        <v>39</v>
      </c>
      <c r="B75" s="110" t="s">
        <v>223</v>
      </c>
      <c r="C75" s="155">
        <f t="shared" si="3"/>
        <v>625</v>
      </c>
      <c r="D75" s="155">
        <v>611</v>
      </c>
      <c r="E75" s="155">
        <v>14</v>
      </c>
      <c r="F75" s="155">
        <f t="shared" si="4"/>
        <v>65</v>
      </c>
      <c r="G75" s="90">
        <v>53</v>
      </c>
      <c r="H75" s="179">
        <v>12</v>
      </c>
    </row>
    <row r="76" spans="1:8" ht="15.75">
      <c r="A76" s="107">
        <v>40</v>
      </c>
      <c r="B76" s="110" t="s">
        <v>224</v>
      </c>
      <c r="C76" s="155">
        <f t="shared" si="3"/>
        <v>11764</v>
      </c>
      <c r="D76" s="155">
        <v>8748</v>
      </c>
      <c r="E76" s="155">
        <v>3016</v>
      </c>
      <c r="F76" s="155">
        <f t="shared" si="4"/>
        <v>1662</v>
      </c>
      <c r="G76" s="90">
        <v>1256</v>
      </c>
      <c r="H76" s="179">
        <v>406</v>
      </c>
    </row>
    <row r="77" spans="1:8" ht="15.75">
      <c r="A77" s="107">
        <v>41</v>
      </c>
      <c r="B77" s="110" t="s">
        <v>225</v>
      </c>
      <c r="C77" s="155">
        <f t="shared" si="3"/>
        <v>1140</v>
      </c>
      <c r="D77" s="155">
        <v>841</v>
      </c>
      <c r="E77" s="155">
        <v>299</v>
      </c>
      <c r="F77" s="155">
        <f t="shared" si="4"/>
        <v>12</v>
      </c>
      <c r="G77" s="90">
        <v>12</v>
      </c>
      <c r="H77" s="179">
        <v>0</v>
      </c>
    </row>
    <row r="78" spans="1:8" ht="15.75">
      <c r="A78" s="107">
        <v>42</v>
      </c>
      <c r="B78" s="110" t="s">
        <v>226</v>
      </c>
      <c r="C78" s="155">
        <f t="shared" si="3"/>
        <v>242</v>
      </c>
      <c r="D78" s="155">
        <v>239</v>
      </c>
      <c r="E78" s="155">
        <v>3</v>
      </c>
      <c r="F78" s="155">
        <f t="shared" si="4"/>
        <v>5</v>
      </c>
      <c r="G78" s="90">
        <v>4</v>
      </c>
      <c r="H78" s="179">
        <v>1</v>
      </c>
    </row>
    <row r="79" spans="1:8" ht="15.75">
      <c r="A79" s="107">
        <v>43</v>
      </c>
      <c r="B79" s="110" t="s">
        <v>227</v>
      </c>
      <c r="C79" s="155">
        <f t="shared" si="3"/>
        <v>2528</v>
      </c>
      <c r="D79" s="155">
        <v>2163</v>
      </c>
      <c r="E79" s="155">
        <v>365</v>
      </c>
      <c r="F79" s="155">
        <f t="shared" si="4"/>
        <v>44</v>
      </c>
      <c r="G79" s="90">
        <v>35</v>
      </c>
      <c r="H79" s="179">
        <v>9</v>
      </c>
    </row>
    <row r="80" spans="1:8" ht="15.75">
      <c r="A80" s="107">
        <v>44</v>
      </c>
      <c r="B80" s="110" t="s">
        <v>228</v>
      </c>
      <c r="C80" s="155">
        <f t="shared" si="3"/>
        <v>390</v>
      </c>
      <c r="D80" s="155">
        <v>364</v>
      </c>
      <c r="E80" s="217">
        <v>26</v>
      </c>
      <c r="F80" s="155">
        <f t="shared" si="4"/>
        <v>30</v>
      </c>
      <c r="G80" s="90">
        <v>29</v>
      </c>
      <c r="H80" s="179">
        <v>1</v>
      </c>
    </row>
    <row r="81" spans="1:8" s="237" customFormat="1" ht="15.75">
      <c r="A81" s="107">
        <v>45</v>
      </c>
      <c r="B81" s="111" t="s">
        <v>234</v>
      </c>
      <c r="C81" s="155">
        <f t="shared" si="3"/>
        <v>2767</v>
      </c>
      <c r="D81" s="155">
        <v>2124</v>
      </c>
      <c r="E81" s="155">
        <v>643</v>
      </c>
      <c r="F81" s="155">
        <f t="shared" si="4"/>
        <v>125</v>
      </c>
      <c r="G81" s="90">
        <v>86</v>
      </c>
      <c r="H81" s="179">
        <v>39</v>
      </c>
    </row>
    <row r="82" spans="1:8" s="237" customFormat="1" ht="15.75">
      <c r="A82" s="107">
        <v>46</v>
      </c>
      <c r="B82" s="111" t="s">
        <v>235</v>
      </c>
      <c r="C82" s="155">
        <f t="shared" si="3"/>
        <v>343</v>
      </c>
      <c r="D82" s="155">
        <v>264</v>
      </c>
      <c r="E82" s="155">
        <v>79</v>
      </c>
      <c r="F82" s="155">
        <f t="shared" si="4"/>
        <v>40</v>
      </c>
      <c r="G82" s="90">
        <v>37</v>
      </c>
      <c r="H82" s="179">
        <v>3</v>
      </c>
    </row>
    <row r="83" spans="1:8" s="237" customFormat="1" ht="15.75">
      <c r="A83" s="107">
        <v>47</v>
      </c>
      <c r="B83" s="111" t="s">
        <v>236</v>
      </c>
      <c r="C83" s="155">
        <f t="shared" si="3"/>
        <v>265</v>
      </c>
      <c r="D83" s="155">
        <v>205</v>
      </c>
      <c r="E83" s="155">
        <v>60</v>
      </c>
      <c r="F83" s="155">
        <f t="shared" si="4"/>
        <v>53</v>
      </c>
      <c r="G83" s="90">
        <v>50</v>
      </c>
      <c r="H83" s="179">
        <v>3</v>
      </c>
    </row>
    <row r="84" spans="1:8" s="237" customFormat="1" ht="15.75">
      <c r="A84" s="107">
        <v>48</v>
      </c>
      <c r="B84" s="111" t="s">
        <v>237</v>
      </c>
      <c r="C84" s="155">
        <f t="shared" si="3"/>
        <v>2111</v>
      </c>
      <c r="D84" s="155">
        <v>1910</v>
      </c>
      <c r="E84" s="155">
        <v>201</v>
      </c>
      <c r="F84" s="155">
        <f t="shared" si="4"/>
        <v>408</v>
      </c>
      <c r="G84" s="90">
        <v>371</v>
      </c>
      <c r="H84" s="179">
        <v>37</v>
      </c>
    </row>
    <row r="85" spans="1:8" s="237" customFormat="1" ht="15.75">
      <c r="A85" s="107">
        <v>49</v>
      </c>
      <c r="B85" s="111" t="s">
        <v>238</v>
      </c>
      <c r="C85" s="155">
        <f t="shared" si="3"/>
        <v>70</v>
      </c>
      <c r="D85" s="155">
        <v>70</v>
      </c>
      <c r="E85" s="155"/>
      <c r="F85" s="155">
        <v>4</v>
      </c>
      <c r="G85" s="90"/>
      <c r="H85" s="179"/>
    </row>
    <row r="86" spans="1:8" s="237" customFormat="1" ht="15.75">
      <c r="A86" s="107">
        <v>50</v>
      </c>
      <c r="B86" s="111" t="s">
        <v>239</v>
      </c>
      <c r="C86" s="155">
        <f t="shared" si="3"/>
        <v>782</v>
      </c>
      <c r="D86" s="155">
        <v>706</v>
      </c>
      <c r="E86" s="155">
        <v>76</v>
      </c>
      <c r="F86" s="155">
        <f t="shared" si="4"/>
        <v>92</v>
      </c>
      <c r="G86" s="90">
        <v>73</v>
      </c>
      <c r="H86" s="179">
        <v>19</v>
      </c>
    </row>
    <row r="87" spans="1:8" s="237" customFormat="1" ht="15.75">
      <c r="A87" s="107">
        <v>51</v>
      </c>
      <c r="B87" s="112" t="s">
        <v>240</v>
      </c>
      <c r="C87" s="155">
        <f t="shared" si="3"/>
        <v>1235</v>
      </c>
      <c r="D87" s="155">
        <v>920</v>
      </c>
      <c r="E87" s="155">
        <v>315</v>
      </c>
      <c r="F87" s="155">
        <f t="shared" si="4"/>
        <v>137</v>
      </c>
      <c r="G87" s="90">
        <v>137</v>
      </c>
      <c r="H87" s="179">
        <v>0</v>
      </c>
    </row>
    <row r="88" spans="1:8" s="237" customFormat="1" ht="15.75">
      <c r="A88" s="107">
        <v>52</v>
      </c>
      <c r="B88" s="112" t="s">
        <v>241</v>
      </c>
      <c r="C88" s="155">
        <f t="shared" si="3"/>
        <v>1307</v>
      </c>
      <c r="D88" s="155">
        <v>1036</v>
      </c>
      <c r="E88" s="155">
        <v>271</v>
      </c>
      <c r="F88" s="155">
        <f t="shared" si="4"/>
        <v>0</v>
      </c>
      <c r="G88" s="90">
        <v>0</v>
      </c>
      <c r="H88" s="179">
        <v>0</v>
      </c>
    </row>
    <row r="89" spans="1:8" s="237" customFormat="1" ht="15.75">
      <c r="A89" s="107">
        <v>53</v>
      </c>
      <c r="B89" s="112" t="s">
        <v>242</v>
      </c>
      <c r="C89" s="155">
        <f t="shared" si="3"/>
        <v>1816</v>
      </c>
      <c r="D89" s="155">
        <v>1633</v>
      </c>
      <c r="E89" s="155">
        <v>183</v>
      </c>
      <c r="F89" s="155">
        <f t="shared" si="4"/>
        <v>39</v>
      </c>
      <c r="G89" s="90">
        <v>29</v>
      </c>
      <c r="H89" s="179">
        <v>10</v>
      </c>
    </row>
    <row r="90" spans="1:8" s="237" customFormat="1" ht="15.75">
      <c r="A90" s="107">
        <v>54</v>
      </c>
      <c r="B90" s="112" t="s">
        <v>243</v>
      </c>
      <c r="C90" s="155">
        <f t="shared" si="3"/>
        <v>573</v>
      </c>
      <c r="D90" s="155">
        <v>461</v>
      </c>
      <c r="E90" s="155">
        <v>112</v>
      </c>
      <c r="F90" s="155">
        <f t="shared" si="4"/>
        <v>13</v>
      </c>
      <c r="G90" s="90">
        <v>13</v>
      </c>
      <c r="H90" s="179">
        <v>0</v>
      </c>
    </row>
    <row r="91" spans="1:8" s="237" customFormat="1" ht="15.75">
      <c r="A91" s="107">
        <v>55</v>
      </c>
      <c r="B91" s="112" t="s">
        <v>244</v>
      </c>
      <c r="C91" s="155">
        <f t="shared" si="3"/>
        <v>1080</v>
      </c>
      <c r="D91" s="155">
        <v>1001</v>
      </c>
      <c r="E91" s="155">
        <v>79</v>
      </c>
      <c r="F91" s="155">
        <f t="shared" si="4"/>
        <v>49</v>
      </c>
      <c r="G91" s="90">
        <v>41</v>
      </c>
      <c r="H91" s="179">
        <v>8</v>
      </c>
    </row>
    <row r="92" spans="1:8" s="237" customFormat="1" ht="15.75">
      <c r="A92" s="107">
        <v>56</v>
      </c>
      <c r="B92" s="112" t="s">
        <v>245</v>
      </c>
      <c r="C92" s="155">
        <f t="shared" si="3"/>
        <v>1497</v>
      </c>
      <c r="D92" s="155">
        <v>1212</v>
      </c>
      <c r="E92" s="155">
        <v>285</v>
      </c>
      <c r="F92" s="155">
        <f t="shared" si="4"/>
        <v>303</v>
      </c>
      <c r="G92" s="90">
        <v>271</v>
      </c>
      <c r="H92" s="179">
        <v>32</v>
      </c>
    </row>
    <row r="93" spans="1:8" s="237" customFormat="1" ht="15.75">
      <c r="A93" s="107">
        <v>57</v>
      </c>
      <c r="B93" s="112" t="s">
        <v>246</v>
      </c>
      <c r="C93" s="155">
        <f t="shared" si="3"/>
        <v>1622</v>
      </c>
      <c r="D93" s="155">
        <v>1133</v>
      </c>
      <c r="E93" s="155">
        <v>489</v>
      </c>
      <c r="F93" s="155">
        <f t="shared" si="4"/>
        <v>498</v>
      </c>
      <c r="G93" s="90">
        <v>498</v>
      </c>
      <c r="H93" s="179">
        <v>0</v>
      </c>
    </row>
    <row r="94" spans="1:8" s="237" customFormat="1" ht="15.75">
      <c r="A94" s="107">
        <v>58</v>
      </c>
      <c r="B94" s="112" t="s">
        <v>247</v>
      </c>
      <c r="C94" s="155">
        <f t="shared" si="3"/>
        <v>2131</v>
      </c>
      <c r="D94" s="155">
        <v>1566</v>
      </c>
      <c r="E94" s="155">
        <v>565</v>
      </c>
      <c r="F94" s="155">
        <f t="shared" si="4"/>
        <v>243</v>
      </c>
      <c r="G94" s="90">
        <v>235</v>
      </c>
      <c r="H94" s="179">
        <v>8</v>
      </c>
    </row>
    <row r="95" spans="1:8" s="237" customFormat="1" ht="15.75">
      <c r="A95" s="107">
        <v>59</v>
      </c>
      <c r="B95" s="112" t="s">
        <v>248</v>
      </c>
      <c r="C95" s="155">
        <f t="shared" si="3"/>
        <v>514</v>
      </c>
      <c r="D95" s="155">
        <v>367</v>
      </c>
      <c r="E95" s="155">
        <v>147</v>
      </c>
      <c r="F95" s="155">
        <f t="shared" si="4"/>
        <v>24</v>
      </c>
      <c r="G95" s="90">
        <v>19</v>
      </c>
      <c r="H95" s="179">
        <v>5</v>
      </c>
    </row>
    <row r="96" spans="1:8" s="237" customFormat="1" ht="15.75">
      <c r="A96" s="107">
        <v>60</v>
      </c>
      <c r="B96" s="112" t="s">
        <v>249</v>
      </c>
      <c r="C96" s="155">
        <f t="shared" si="3"/>
        <v>696</v>
      </c>
      <c r="D96" s="155">
        <v>514</v>
      </c>
      <c r="E96" s="155">
        <v>182</v>
      </c>
      <c r="F96" s="155">
        <f t="shared" si="4"/>
        <v>94</v>
      </c>
      <c r="G96" s="90">
        <v>91</v>
      </c>
      <c r="H96" s="179">
        <v>3</v>
      </c>
    </row>
    <row r="97" spans="1:8" s="237" customFormat="1" ht="15.75">
      <c r="A97" s="107">
        <v>61</v>
      </c>
      <c r="B97" s="112" t="s">
        <v>250</v>
      </c>
      <c r="C97" s="155">
        <f t="shared" si="3"/>
        <v>384</v>
      </c>
      <c r="D97" s="155">
        <v>384</v>
      </c>
      <c r="E97" s="155">
        <v>0</v>
      </c>
      <c r="F97" s="155">
        <f t="shared" si="4"/>
        <v>0</v>
      </c>
      <c r="G97" s="90">
        <v>0</v>
      </c>
      <c r="H97" s="179">
        <v>0</v>
      </c>
    </row>
    <row r="98" spans="1:8" s="237" customFormat="1" ht="19.5" customHeight="1">
      <c r="A98" s="107">
        <v>62</v>
      </c>
      <c r="B98" s="112" t="s">
        <v>251</v>
      </c>
      <c r="C98" s="155">
        <f t="shared" si="3"/>
        <v>769</v>
      </c>
      <c r="D98" s="155">
        <v>692</v>
      </c>
      <c r="E98" s="155">
        <v>77</v>
      </c>
      <c r="F98" s="155">
        <f t="shared" si="4"/>
        <v>97</v>
      </c>
      <c r="G98" s="90">
        <v>39</v>
      </c>
      <c r="H98" s="179">
        <v>58</v>
      </c>
    </row>
    <row r="99" spans="1:8" s="237" customFormat="1" ht="15.75">
      <c r="A99" s="107">
        <v>63</v>
      </c>
      <c r="B99" s="112" t="s">
        <v>252</v>
      </c>
      <c r="C99" s="155">
        <f t="shared" si="3"/>
        <v>794</v>
      </c>
      <c r="D99" s="155">
        <v>521</v>
      </c>
      <c r="E99" s="155">
        <v>273</v>
      </c>
      <c r="F99" s="155">
        <f t="shared" si="4"/>
        <v>0</v>
      </c>
      <c r="G99" s="90">
        <v>0</v>
      </c>
      <c r="H99" s="179">
        <v>0</v>
      </c>
    </row>
    <row r="100" spans="1:8" ht="12.75">
      <c r="A100" s="20"/>
      <c r="B100" s="81"/>
      <c r="C100" s="20"/>
      <c r="D100" s="20"/>
      <c r="E100" s="20"/>
      <c r="F100" s="20"/>
      <c r="G100" s="34"/>
      <c r="H100" s="8"/>
    </row>
    <row r="101" spans="1:8" s="31" customFormat="1" ht="12.75">
      <c r="A101" s="20"/>
      <c r="B101" s="81"/>
      <c r="C101" s="20"/>
      <c r="D101" s="20"/>
      <c r="E101" s="20"/>
      <c r="F101" s="20"/>
      <c r="G101" s="54"/>
      <c r="H101" s="9"/>
    </row>
    <row r="102" spans="1:20" s="134" customFormat="1" ht="12.75">
      <c r="A102" s="43"/>
      <c r="B102" s="43" t="s">
        <v>255</v>
      </c>
      <c r="C102" s="43" t="s">
        <v>296</v>
      </c>
      <c r="D102" s="43"/>
      <c r="E102" s="43"/>
      <c r="F102" s="43"/>
      <c r="G102" s="43"/>
      <c r="H102" s="43"/>
      <c r="I102" s="43"/>
      <c r="J102" s="43"/>
      <c r="K102" s="131"/>
      <c r="L102" s="43"/>
      <c r="M102" s="43"/>
      <c r="N102" s="43"/>
      <c r="O102" s="43"/>
      <c r="P102" s="43"/>
      <c r="Q102" s="43"/>
      <c r="R102" s="43"/>
      <c r="S102" s="132"/>
      <c r="T102" s="132"/>
    </row>
    <row r="103" spans="1:21" s="130" customFormat="1" ht="12.75">
      <c r="A103" s="43"/>
      <c r="B103" s="43" t="s">
        <v>304</v>
      </c>
      <c r="C103" s="43" t="s">
        <v>287</v>
      </c>
      <c r="E103" s="43"/>
      <c r="F103" s="43"/>
      <c r="G103" s="43"/>
      <c r="H103" s="43"/>
      <c r="I103" s="43"/>
      <c r="J103" s="43"/>
      <c r="K103" s="131"/>
      <c r="L103" s="43"/>
      <c r="M103" s="43"/>
      <c r="N103" s="43"/>
      <c r="O103" s="43"/>
      <c r="P103" s="43"/>
      <c r="Q103" s="43"/>
      <c r="R103" s="43"/>
      <c r="S103" s="133"/>
      <c r="T103" s="133"/>
      <c r="U103" s="133"/>
    </row>
    <row r="104" spans="1:19" s="130" customFormat="1" ht="12.75">
      <c r="A104" s="43"/>
      <c r="B104" s="43" t="s">
        <v>305</v>
      </c>
      <c r="C104" s="43"/>
      <c r="E104" s="43"/>
      <c r="F104" s="43"/>
      <c r="G104" s="43"/>
      <c r="H104" s="43"/>
      <c r="I104" s="43"/>
      <c r="J104" s="43"/>
      <c r="K104" s="131"/>
      <c r="L104" s="43"/>
      <c r="M104" s="43"/>
      <c r="N104" s="43"/>
      <c r="O104" s="43"/>
      <c r="P104" s="43"/>
      <c r="Q104" s="43"/>
      <c r="R104" s="43"/>
      <c r="S104" s="133"/>
    </row>
    <row r="105" spans="1:18" s="130" customFormat="1" ht="12.75">
      <c r="A105" s="43"/>
      <c r="B105" s="43" t="s">
        <v>306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</row>
    <row r="106" spans="1:8" s="31" customFormat="1" ht="12.75">
      <c r="A106" s="20"/>
      <c r="B106" s="81"/>
      <c r="C106" s="20"/>
      <c r="D106" s="20"/>
      <c r="E106" s="20"/>
      <c r="F106" s="20"/>
      <c r="G106" s="54"/>
      <c r="H106" s="9"/>
    </row>
    <row r="107" spans="1:8" s="12" customFormat="1" ht="12.75">
      <c r="A107" s="20"/>
      <c r="B107" s="81"/>
      <c r="C107" s="20"/>
      <c r="D107" s="20"/>
      <c r="E107" s="20"/>
      <c r="F107" s="20"/>
      <c r="G107" s="54"/>
      <c r="H107" s="9"/>
    </row>
    <row r="108" spans="1:8" s="238" customFormat="1" ht="12.75">
      <c r="A108" s="20"/>
      <c r="B108" s="81"/>
      <c r="C108" s="20"/>
      <c r="D108" s="20"/>
      <c r="E108" s="20"/>
      <c r="F108" s="20"/>
      <c r="G108" s="54"/>
      <c r="H108" s="13"/>
    </row>
    <row r="109" spans="1:8" s="31" customFormat="1" ht="12.75">
      <c r="A109" s="20"/>
      <c r="B109" s="81"/>
      <c r="C109" s="20"/>
      <c r="D109" s="20"/>
      <c r="E109" s="20"/>
      <c r="F109" s="20"/>
      <c r="G109" s="54"/>
      <c r="H109" s="9"/>
    </row>
    <row r="110" spans="1:8" s="31" customFormat="1" ht="12.75">
      <c r="A110" s="20"/>
      <c r="B110" s="81"/>
      <c r="C110" s="20"/>
      <c r="D110" s="20"/>
      <c r="E110" s="20"/>
      <c r="F110" s="20"/>
      <c r="G110" s="54"/>
      <c r="H110" s="9"/>
    </row>
    <row r="111" spans="1:8" s="31" customFormat="1" ht="12.75">
      <c r="A111" s="20"/>
      <c r="B111" s="81"/>
      <c r="C111" s="20"/>
      <c r="D111" s="20"/>
      <c r="E111" s="20"/>
      <c r="F111" s="20"/>
      <c r="G111" s="54"/>
      <c r="H111" s="9"/>
    </row>
    <row r="112" spans="1:8" s="31" customFormat="1" ht="12.75">
      <c r="A112" s="20"/>
      <c r="B112" s="81"/>
      <c r="C112" s="20"/>
      <c r="D112" s="20"/>
      <c r="E112" s="20"/>
      <c r="F112" s="20"/>
      <c r="G112" s="54"/>
      <c r="H112" s="9"/>
    </row>
    <row r="113" spans="1:8" s="31" customFormat="1" ht="12.75">
      <c r="A113" s="20"/>
      <c r="B113" s="81"/>
      <c r="C113" s="20"/>
      <c r="D113" s="20"/>
      <c r="E113" s="20"/>
      <c r="F113" s="20"/>
      <c r="G113" s="54"/>
      <c r="H113" s="9"/>
    </row>
    <row r="114" spans="1:8" s="31" customFormat="1" ht="12.75">
      <c r="A114" s="20"/>
      <c r="B114" s="81"/>
      <c r="C114" s="20"/>
      <c r="D114" s="20"/>
      <c r="E114" s="20"/>
      <c r="F114" s="20"/>
      <c r="G114" s="54"/>
      <c r="H114" s="9"/>
    </row>
    <row r="115" spans="1:8" s="31" customFormat="1" ht="12.75">
      <c r="A115" s="20"/>
      <c r="B115" s="81"/>
      <c r="C115" s="20"/>
      <c r="D115" s="20"/>
      <c r="E115" s="20"/>
      <c r="F115" s="20"/>
      <c r="G115" s="54"/>
      <c r="H115" s="9"/>
    </row>
    <row r="116" spans="1:8" s="31" customFormat="1" ht="12.75">
      <c r="A116" s="20"/>
      <c r="B116" s="81"/>
      <c r="C116" s="20"/>
      <c r="D116" s="20"/>
      <c r="E116" s="20"/>
      <c r="F116" s="20"/>
      <c r="G116" s="54"/>
      <c r="H116" s="9"/>
    </row>
    <row r="117" spans="1:8" s="31" customFormat="1" ht="16.5" customHeight="1">
      <c r="A117" s="20"/>
      <c r="B117" s="81"/>
      <c r="C117" s="20"/>
      <c r="D117" s="20"/>
      <c r="E117" s="20"/>
      <c r="F117" s="20"/>
      <c r="G117" s="54"/>
      <c r="H117" s="9"/>
    </row>
    <row r="118" spans="1:8" s="31" customFormat="1" ht="12.75">
      <c r="A118" s="20"/>
      <c r="B118" s="81"/>
      <c r="C118" s="20"/>
      <c r="D118" s="20"/>
      <c r="E118" s="20"/>
      <c r="F118" s="20"/>
      <c r="G118" s="54"/>
      <c r="H118" s="9"/>
    </row>
    <row r="119" spans="1:8" s="31" customFormat="1" ht="12.75">
      <c r="A119" s="20"/>
      <c r="B119" s="81"/>
      <c r="C119" s="20"/>
      <c r="D119" s="20"/>
      <c r="E119" s="20"/>
      <c r="F119" s="20"/>
      <c r="G119" s="54"/>
      <c r="H119" s="9"/>
    </row>
    <row r="120" spans="1:8" s="31" customFormat="1" ht="12.75">
      <c r="A120" s="20"/>
      <c r="B120" s="81"/>
      <c r="C120" s="20"/>
      <c r="D120" s="20"/>
      <c r="E120" s="20"/>
      <c r="F120" s="20"/>
      <c r="G120" s="54"/>
      <c r="H120" s="9"/>
    </row>
    <row r="121" spans="1:8" s="31" customFormat="1" ht="12.75">
      <c r="A121" s="20"/>
      <c r="B121" s="81"/>
      <c r="C121" s="20"/>
      <c r="D121" s="20"/>
      <c r="E121" s="20"/>
      <c r="F121" s="20"/>
      <c r="G121" s="54"/>
      <c r="H121" s="9"/>
    </row>
    <row r="122" spans="1:8" s="31" customFormat="1" ht="12.75">
      <c r="A122" s="20"/>
      <c r="B122" s="81"/>
      <c r="C122" s="20"/>
      <c r="D122" s="20"/>
      <c r="E122" s="20"/>
      <c r="F122" s="20"/>
      <c r="G122" s="54"/>
      <c r="H122" s="9"/>
    </row>
    <row r="123" spans="1:8" s="31" customFormat="1" ht="12.75">
      <c r="A123" s="20"/>
      <c r="B123" s="81"/>
      <c r="C123" s="20"/>
      <c r="D123" s="20"/>
      <c r="E123" s="20"/>
      <c r="F123" s="20"/>
      <c r="G123" s="54"/>
      <c r="H123" s="9"/>
    </row>
    <row r="124" spans="1:8" s="31" customFormat="1" ht="12.75">
      <c r="A124" s="20"/>
      <c r="B124" s="81"/>
      <c r="C124" s="20"/>
      <c r="D124" s="20"/>
      <c r="E124" s="20"/>
      <c r="F124" s="20"/>
      <c r="G124" s="54"/>
      <c r="H124" s="9"/>
    </row>
    <row r="125" spans="1:8" s="31" customFormat="1" ht="12.75">
      <c r="A125" s="20"/>
      <c r="B125" s="81"/>
      <c r="C125" s="20"/>
      <c r="D125" s="20"/>
      <c r="E125" s="20"/>
      <c r="F125" s="20"/>
      <c r="G125" s="54"/>
      <c r="H125" s="9"/>
    </row>
    <row r="126" spans="1:8" s="31" customFormat="1" ht="12.75">
      <c r="A126" s="20"/>
      <c r="B126" s="81"/>
      <c r="C126" s="20"/>
      <c r="D126" s="20"/>
      <c r="E126" s="20"/>
      <c r="F126" s="20"/>
      <c r="G126" s="54"/>
      <c r="H126" s="9"/>
    </row>
    <row r="127" spans="1:8" s="12" customFormat="1" ht="12.75">
      <c r="A127" s="20"/>
      <c r="B127" s="81"/>
      <c r="C127" s="20"/>
      <c r="D127" s="20"/>
      <c r="E127" s="20"/>
      <c r="F127" s="20"/>
      <c r="G127" s="54"/>
      <c r="H127" s="9"/>
    </row>
    <row r="128" spans="1:8" s="31" customFormat="1" ht="12.75">
      <c r="A128" s="20"/>
      <c r="B128" s="81"/>
      <c r="C128" s="20"/>
      <c r="D128" s="20"/>
      <c r="E128" s="20"/>
      <c r="F128" s="20"/>
      <c r="G128" s="54"/>
      <c r="H128" s="9"/>
    </row>
    <row r="129" spans="1:8" s="31" customFormat="1" ht="12.75">
      <c r="A129" s="20"/>
      <c r="B129" s="81"/>
      <c r="C129" s="20"/>
      <c r="D129" s="20"/>
      <c r="E129" s="20"/>
      <c r="F129" s="20"/>
      <c r="G129" s="54"/>
      <c r="H129" s="9"/>
    </row>
    <row r="130" spans="1:8" s="239" customFormat="1" ht="12.75">
      <c r="A130" s="20"/>
      <c r="B130" s="81"/>
      <c r="C130" s="20"/>
      <c r="D130" s="20"/>
      <c r="E130" s="20"/>
      <c r="F130" s="20"/>
      <c r="G130" s="54"/>
      <c r="H130" s="54"/>
    </row>
    <row r="131" spans="1:8" s="12" customFormat="1" ht="12.75">
      <c r="A131" s="20"/>
      <c r="B131" s="81"/>
      <c r="C131" s="20"/>
      <c r="D131" s="20"/>
      <c r="E131" s="20"/>
      <c r="F131" s="20"/>
      <c r="G131" s="54"/>
      <c r="H131" s="14"/>
    </row>
    <row r="132" spans="1:8" s="31" customFormat="1" ht="12.75">
      <c r="A132" s="20"/>
      <c r="B132" s="81"/>
      <c r="C132" s="20"/>
      <c r="D132" s="20"/>
      <c r="E132" s="20"/>
      <c r="F132" s="20"/>
      <c r="G132" s="54"/>
      <c r="H132" s="9"/>
    </row>
    <row r="133" spans="1:8" s="31" customFormat="1" ht="12.75">
      <c r="A133" s="20"/>
      <c r="B133" s="81"/>
      <c r="C133" s="20"/>
      <c r="D133" s="20"/>
      <c r="E133" s="20"/>
      <c r="F133" s="20"/>
      <c r="G133" s="54"/>
      <c r="H133" s="9"/>
    </row>
    <row r="134" spans="1:8" s="12" customFormat="1" ht="12.75">
      <c r="A134" s="20"/>
      <c r="B134" s="81"/>
      <c r="C134" s="20"/>
      <c r="D134" s="20"/>
      <c r="E134" s="20"/>
      <c r="F134" s="20"/>
      <c r="G134" s="54"/>
      <c r="H134" s="14"/>
    </row>
    <row r="135" spans="1:8" s="31" customFormat="1" ht="12.75">
      <c r="A135" s="20"/>
      <c r="B135" s="81"/>
      <c r="C135" s="20"/>
      <c r="D135" s="20"/>
      <c r="E135" s="20"/>
      <c r="F135" s="20"/>
      <c r="G135" s="54"/>
      <c r="H135" s="9"/>
    </row>
    <row r="136" spans="1:8" s="31" customFormat="1" ht="12.75">
      <c r="A136" s="20"/>
      <c r="B136" s="81"/>
      <c r="C136" s="20"/>
      <c r="D136" s="20"/>
      <c r="E136" s="20"/>
      <c r="F136" s="20"/>
      <c r="G136" s="54"/>
      <c r="H136" s="9"/>
    </row>
    <row r="137" spans="1:8" s="31" customFormat="1" ht="12.75">
      <c r="A137" s="20"/>
      <c r="B137" s="81"/>
      <c r="C137" s="20"/>
      <c r="D137" s="20"/>
      <c r="E137" s="20"/>
      <c r="F137" s="20"/>
      <c r="G137" s="54"/>
      <c r="H137" s="9"/>
    </row>
    <row r="138" spans="1:8" s="31" customFormat="1" ht="12.75">
      <c r="A138" s="20"/>
      <c r="B138" s="81"/>
      <c r="C138" s="20"/>
      <c r="D138" s="20"/>
      <c r="E138" s="20"/>
      <c r="F138" s="20"/>
      <c r="G138" s="54"/>
      <c r="H138" s="9"/>
    </row>
    <row r="139" spans="1:8" s="12" customFormat="1" ht="12.75">
      <c r="A139" s="20"/>
      <c r="B139" s="81"/>
      <c r="C139" s="20"/>
      <c r="D139" s="20"/>
      <c r="E139" s="20"/>
      <c r="F139" s="20"/>
      <c r="G139" s="54"/>
      <c r="H139" s="14"/>
    </row>
    <row r="140" spans="1:8" s="31" customFormat="1" ht="12.75">
      <c r="A140" s="20"/>
      <c r="B140" s="81"/>
      <c r="C140" s="20"/>
      <c r="D140" s="20"/>
      <c r="E140" s="20"/>
      <c r="F140" s="20"/>
      <c r="G140" s="54"/>
      <c r="H140" s="9"/>
    </row>
    <row r="141" spans="1:8" s="31" customFormat="1" ht="12.75">
      <c r="A141" s="20"/>
      <c r="B141" s="81"/>
      <c r="C141" s="20"/>
      <c r="D141" s="20"/>
      <c r="E141" s="20"/>
      <c r="F141" s="20"/>
      <c r="G141" s="54"/>
      <c r="H141" s="9"/>
    </row>
    <row r="142" spans="1:8" s="31" customFormat="1" ht="12.75">
      <c r="A142" s="20"/>
      <c r="B142" s="81"/>
      <c r="C142" s="20"/>
      <c r="D142" s="20"/>
      <c r="E142" s="20"/>
      <c r="F142" s="20"/>
      <c r="G142" s="54"/>
      <c r="H142" s="9"/>
    </row>
    <row r="143" spans="1:8" s="31" customFormat="1" ht="12.75">
      <c r="A143" s="20"/>
      <c r="B143" s="81"/>
      <c r="C143" s="20"/>
      <c r="D143" s="20"/>
      <c r="E143" s="20"/>
      <c r="F143" s="20"/>
      <c r="G143" s="54"/>
      <c r="H143" s="9"/>
    </row>
    <row r="144" spans="1:8" s="31" customFormat="1" ht="12.75">
      <c r="A144" s="20"/>
      <c r="B144" s="81"/>
      <c r="C144" s="20"/>
      <c r="D144" s="20"/>
      <c r="E144" s="20"/>
      <c r="F144" s="20"/>
      <c r="G144" s="54"/>
      <c r="H144" s="9"/>
    </row>
    <row r="145" spans="1:8" s="31" customFormat="1" ht="12.75">
      <c r="A145" s="20"/>
      <c r="B145" s="81"/>
      <c r="C145" s="20"/>
      <c r="D145" s="20"/>
      <c r="E145" s="20"/>
      <c r="F145" s="20"/>
      <c r="G145" s="54"/>
      <c r="H145" s="9"/>
    </row>
    <row r="146" spans="1:8" s="12" customFormat="1" ht="12.75">
      <c r="A146" s="20"/>
      <c r="B146" s="81"/>
      <c r="C146" s="20"/>
      <c r="D146" s="20"/>
      <c r="E146" s="20"/>
      <c r="F146" s="20"/>
      <c r="G146" s="54"/>
      <c r="H146" s="14"/>
    </row>
    <row r="147" spans="1:8" s="31" customFormat="1" ht="12.75">
      <c r="A147" s="20"/>
      <c r="B147" s="81"/>
      <c r="C147" s="20"/>
      <c r="D147" s="20"/>
      <c r="E147" s="20"/>
      <c r="F147" s="20"/>
      <c r="G147" s="54"/>
      <c r="H147" s="9"/>
    </row>
    <row r="148" spans="1:8" s="31" customFormat="1" ht="12.75">
      <c r="A148" s="20"/>
      <c r="B148" s="81"/>
      <c r="C148" s="20"/>
      <c r="D148" s="20"/>
      <c r="E148" s="20"/>
      <c r="F148" s="20"/>
      <c r="G148" s="54"/>
      <c r="H148" s="9"/>
    </row>
    <row r="149" spans="1:8" s="12" customFormat="1" ht="12.75">
      <c r="A149" s="20"/>
      <c r="B149" s="81"/>
      <c r="C149" s="20"/>
      <c r="D149" s="20"/>
      <c r="E149" s="20"/>
      <c r="F149" s="20"/>
      <c r="G149" s="54"/>
      <c r="H149" s="9"/>
    </row>
    <row r="150" spans="7:8" s="12" customFormat="1" ht="28.5" customHeight="1">
      <c r="G150" s="54"/>
      <c r="H150" s="9"/>
    </row>
    <row r="151" spans="2:6" ht="12.75">
      <c r="B151" s="81"/>
      <c r="C151" s="20"/>
      <c r="D151" s="20"/>
      <c r="E151" s="20"/>
      <c r="F151" s="20"/>
    </row>
    <row r="152" spans="3:6" ht="12.75">
      <c r="C152" s="20"/>
      <c r="D152" s="20"/>
      <c r="E152" s="20"/>
      <c r="F152" s="20"/>
    </row>
    <row r="153" spans="3:6" ht="12.75">
      <c r="C153" s="20"/>
      <c r="D153" s="20"/>
      <c r="E153" s="20"/>
      <c r="F153" s="20"/>
    </row>
    <row r="154" spans="3:6" ht="12.75">
      <c r="C154" s="20"/>
      <c r="D154" s="20"/>
      <c r="E154" s="20"/>
      <c r="F154" s="20"/>
    </row>
    <row r="155" spans="3:6" ht="12.75">
      <c r="C155" s="20"/>
      <c r="D155" s="20"/>
      <c r="E155" s="20"/>
      <c r="F155" s="20"/>
    </row>
    <row r="156" spans="3:6" ht="12.75">
      <c r="C156" s="20"/>
      <c r="D156" s="20"/>
      <c r="E156" s="20"/>
      <c r="F156" s="20"/>
    </row>
    <row r="157" spans="3:6" ht="12.75">
      <c r="C157" s="20"/>
      <c r="D157" s="20"/>
      <c r="E157" s="20"/>
      <c r="F157" s="20"/>
    </row>
    <row r="158" spans="3:6" ht="12.75">
      <c r="C158" s="20"/>
      <c r="D158" s="20"/>
      <c r="E158" s="20"/>
      <c r="F158" s="20"/>
    </row>
    <row r="159" spans="3:6" ht="12.75">
      <c r="C159" s="20"/>
      <c r="D159" s="20"/>
      <c r="E159" s="20"/>
      <c r="F159" s="20"/>
    </row>
    <row r="160" spans="3:6" ht="12.75">
      <c r="C160" s="20"/>
      <c r="D160" s="20"/>
      <c r="E160" s="20"/>
      <c r="F160" s="20"/>
    </row>
    <row r="161" spans="3:6" ht="12.75">
      <c r="C161" s="20"/>
      <c r="D161" s="20"/>
      <c r="E161" s="20"/>
      <c r="F161" s="20"/>
    </row>
    <row r="162" spans="3:6" ht="12.75">
      <c r="C162" s="20"/>
      <c r="D162" s="20"/>
      <c r="E162" s="20"/>
      <c r="F162" s="20"/>
    </row>
    <row r="163" spans="3:6" ht="12.75">
      <c r="C163" s="20"/>
      <c r="D163" s="20"/>
      <c r="E163" s="20"/>
      <c r="F163" s="20"/>
    </row>
    <row r="164" spans="3:6" ht="12.75">
      <c r="C164" s="20"/>
      <c r="D164" s="20"/>
      <c r="E164" s="20"/>
      <c r="F164" s="20"/>
    </row>
    <row r="165" spans="3:6" ht="12.75">
      <c r="C165" s="20"/>
      <c r="D165" s="20"/>
      <c r="E165" s="20"/>
      <c r="F165" s="20"/>
    </row>
    <row r="166" spans="3:6" ht="12.75">
      <c r="C166" s="20"/>
      <c r="D166" s="20"/>
      <c r="E166" s="20"/>
      <c r="F166" s="20"/>
    </row>
    <row r="167" spans="3:6" ht="12.75">
      <c r="C167" s="20"/>
      <c r="D167" s="20"/>
      <c r="E167" s="20"/>
      <c r="F167" s="20"/>
    </row>
    <row r="168" spans="3:6" ht="12.75">
      <c r="C168" s="20"/>
      <c r="D168" s="20"/>
      <c r="E168" s="20"/>
      <c r="F168" s="20"/>
    </row>
    <row r="169" spans="3:6" ht="12.75">
      <c r="C169" s="20"/>
      <c r="D169" s="20"/>
      <c r="E169" s="20"/>
      <c r="F169" s="20"/>
    </row>
    <row r="170" spans="3:6" ht="12.75">
      <c r="C170" s="20"/>
      <c r="D170" s="20"/>
      <c r="E170" s="20"/>
      <c r="F170" s="20"/>
    </row>
    <row r="171" spans="3:6" ht="12.75">
      <c r="C171" s="20"/>
      <c r="D171" s="20"/>
      <c r="E171" s="20"/>
      <c r="F171" s="20"/>
    </row>
    <row r="172" spans="3:6" ht="12.75">
      <c r="C172" s="20"/>
      <c r="D172" s="20"/>
      <c r="E172" s="20"/>
      <c r="F172" s="20"/>
    </row>
    <row r="173" spans="3:6" ht="12.75">
      <c r="C173" s="20"/>
      <c r="D173" s="20"/>
      <c r="E173" s="20"/>
      <c r="F173" s="20"/>
    </row>
    <row r="174" spans="3:6" ht="12.75">
      <c r="C174" s="20"/>
      <c r="D174" s="20"/>
      <c r="E174" s="20"/>
      <c r="F174" s="20"/>
    </row>
    <row r="175" spans="3:6" ht="12.75">
      <c r="C175" s="20"/>
      <c r="D175" s="20"/>
      <c r="E175" s="20"/>
      <c r="F175" s="20"/>
    </row>
    <row r="176" spans="3:6" ht="12.75">
      <c r="C176" s="20"/>
      <c r="D176" s="20"/>
      <c r="E176" s="20"/>
      <c r="F176" s="20"/>
    </row>
    <row r="177" spans="3:6" ht="12.75">
      <c r="C177" s="20"/>
      <c r="D177" s="20"/>
      <c r="E177" s="20"/>
      <c r="F177" s="20"/>
    </row>
    <row r="178" spans="3:6" ht="12.75">
      <c r="C178" s="20"/>
      <c r="D178" s="20"/>
      <c r="E178" s="20"/>
      <c r="F178" s="20"/>
    </row>
    <row r="179" spans="3:6" ht="12.75">
      <c r="C179" s="20"/>
      <c r="D179" s="20"/>
      <c r="E179" s="20"/>
      <c r="F179" s="20"/>
    </row>
    <row r="180" spans="3:6" ht="12.75">
      <c r="C180" s="20"/>
      <c r="D180" s="20"/>
      <c r="E180" s="20"/>
      <c r="F180" s="20"/>
    </row>
    <row r="181" spans="3:6" ht="12.75">
      <c r="C181" s="20"/>
      <c r="D181" s="20"/>
      <c r="E181" s="20"/>
      <c r="F181" s="20"/>
    </row>
    <row r="182" spans="3:6" ht="12.75">
      <c r="C182" s="20"/>
      <c r="D182" s="20"/>
      <c r="E182" s="20"/>
      <c r="F182" s="20"/>
    </row>
    <row r="183" spans="3:6" ht="12.75">
      <c r="C183" s="20"/>
      <c r="D183" s="20"/>
      <c r="E183" s="20"/>
      <c r="F183" s="20"/>
    </row>
    <row r="184" spans="3:6" ht="12.75">
      <c r="C184" s="20"/>
      <c r="D184" s="20"/>
      <c r="E184" s="20"/>
      <c r="F184" s="20"/>
    </row>
    <row r="185" spans="3:6" ht="12.75">
      <c r="C185" s="20"/>
      <c r="D185" s="20"/>
      <c r="E185" s="20"/>
      <c r="F185" s="20"/>
    </row>
    <row r="186" spans="3:6" ht="12.75">
      <c r="C186" s="20"/>
      <c r="D186" s="20"/>
      <c r="E186" s="20"/>
      <c r="F186" s="20"/>
    </row>
    <row r="187" spans="3:6" ht="12.75">
      <c r="C187" s="20"/>
      <c r="D187" s="20"/>
      <c r="E187" s="20"/>
      <c r="F187" s="20"/>
    </row>
    <row r="188" spans="3:6" ht="12.75">
      <c r="C188" s="20"/>
      <c r="D188" s="20"/>
      <c r="E188" s="20"/>
      <c r="F188" s="20"/>
    </row>
    <row r="189" spans="3:6" ht="12.75">
      <c r="C189" s="20"/>
      <c r="D189" s="20"/>
      <c r="E189" s="20"/>
      <c r="F189" s="20"/>
    </row>
    <row r="190" spans="3:6" ht="12.75">
      <c r="C190" s="20"/>
      <c r="D190" s="20"/>
      <c r="E190" s="20"/>
      <c r="F190" s="20"/>
    </row>
    <row r="191" spans="3:6" ht="12.75">
      <c r="C191" s="20"/>
      <c r="D191" s="20"/>
      <c r="E191" s="20"/>
      <c r="F191" s="20"/>
    </row>
    <row r="192" spans="3:6" ht="12.75">
      <c r="C192" s="20"/>
      <c r="D192" s="20"/>
      <c r="E192" s="20"/>
      <c r="F192" s="20"/>
    </row>
    <row r="193" spans="3:6" ht="12.75">
      <c r="C193" s="20"/>
      <c r="D193" s="20"/>
      <c r="E193" s="20"/>
      <c r="F193" s="20"/>
    </row>
    <row r="194" spans="3:6" ht="12.75">
      <c r="C194" s="20"/>
      <c r="D194" s="20"/>
      <c r="E194" s="20"/>
      <c r="F194" s="20"/>
    </row>
    <row r="195" spans="3:6" ht="12.75">
      <c r="C195" s="20"/>
      <c r="D195" s="20"/>
      <c r="E195" s="20"/>
      <c r="F195" s="20"/>
    </row>
    <row r="196" spans="3:6" ht="12.75">
      <c r="C196" s="20"/>
      <c r="D196" s="20"/>
      <c r="E196" s="20"/>
      <c r="F196" s="20"/>
    </row>
    <row r="197" spans="3:6" ht="12.75">
      <c r="C197" s="20"/>
      <c r="D197" s="20"/>
      <c r="E197" s="20"/>
      <c r="F197" s="20"/>
    </row>
    <row r="198" spans="3:6" ht="12.75">
      <c r="C198" s="20"/>
      <c r="D198" s="20"/>
      <c r="E198" s="20"/>
      <c r="F198" s="20"/>
    </row>
    <row r="199" spans="3:6" ht="12.75">
      <c r="C199" s="20"/>
      <c r="D199" s="20"/>
      <c r="E199" s="20"/>
      <c r="F199" s="20"/>
    </row>
    <row r="200" spans="3:6" ht="12.75">
      <c r="C200" s="20"/>
      <c r="D200" s="20"/>
      <c r="E200" s="20"/>
      <c r="F200" s="20"/>
    </row>
    <row r="201" spans="3:6" ht="12.75">
      <c r="C201" s="20"/>
      <c r="D201" s="20"/>
      <c r="E201" s="20"/>
      <c r="F201" s="20"/>
    </row>
    <row r="202" spans="3:6" ht="12.75">
      <c r="C202" s="20"/>
      <c r="D202" s="20"/>
      <c r="E202" s="20"/>
      <c r="F202" s="20"/>
    </row>
    <row r="203" spans="3:6" ht="12.75">
      <c r="C203" s="20"/>
      <c r="D203" s="20"/>
      <c r="E203" s="20"/>
      <c r="F203" s="20"/>
    </row>
    <row r="204" spans="3:6" ht="12.75">
      <c r="C204" s="20"/>
      <c r="D204" s="20"/>
      <c r="E204" s="20"/>
      <c r="F204" s="20"/>
    </row>
    <row r="205" spans="3:6" ht="12.75">
      <c r="C205" s="20"/>
      <c r="D205" s="20"/>
      <c r="E205" s="20"/>
      <c r="F205" s="20"/>
    </row>
    <row r="206" spans="3:6" ht="12.75">
      <c r="C206" s="20"/>
      <c r="D206" s="20"/>
      <c r="E206" s="20"/>
      <c r="F206" s="20"/>
    </row>
    <row r="207" spans="3:6" ht="12.75">
      <c r="C207" s="20"/>
      <c r="D207" s="20"/>
      <c r="E207" s="20"/>
      <c r="F207" s="20"/>
    </row>
    <row r="208" spans="3:6" ht="12.75">
      <c r="C208" s="20"/>
      <c r="D208" s="20"/>
      <c r="E208" s="20"/>
      <c r="F208" s="20"/>
    </row>
    <row r="209" spans="3:6" ht="12.75">
      <c r="C209" s="20"/>
      <c r="D209" s="20"/>
      <c r="E209" s="20"/>
      <c r="F209" s="20"/>
    </row>
    <row r="210" spans="3:6" ht="12.75">
      <c r="C210" s="20"/>
      <c r="D210" s="20"/>
      <c r="E210" s="20"/>
      <c r="F210" s="20"/>
    </row>
    <row r="211" spans="3:6" ht="12.75">
      <c r="C211" s="20"/>
      <c r="D211" s="20"/>
      <c r="E211" s="20"/>
      <c r="F211" s="20"/>
    </row>
    <row r="212" spans="3:6" ht="12.75">
      <c r="C212" s="20"/>
      <c r="D212" s="20"/>
      <c r="E212" s="20"/>
      <c r="F212" s="20"/>
    </row>
    <row r="213" spans="3:6" ht="12.75">
      <c r="C213" s="20"/>
      <c r="D213" s="20"/>
      <c r="E213" s="20"/>
      <c r="F213" s="20"/>
    </row>
    <row r="214" spans="3:6" ht="12.75">
      <c r="C214" s="20"/>
      <c r="D214" s="20"/>
      <c r="E214" s="20"/>
      <c r="F214" s="20"/>
    </row>
    <row r="215" spans="3:6" ht="12.75">
      <c r="C215" s="20"/>
      <c r="D215" s="20"/>
      <c r="E215" s="20"/>
      <c r="F215" s="20"/>
    </row>
    <row r="216" spans="3:6" ht="12.75">
      <c r="C216" s="20"/>
      <c r="D216" s="20"/>
      <c r="E216" s="20"/>
      <c r="F216" s="20"/>
    </row>
    <row r="217" spans="3:6" ht="12.75">
      <c r="C217" s="20"/>
      <c r="D217" s="20"/>
      <c r="E217" s="20"/>
      <c r="F217" s="20"/>
    </row>
    <row r="218" spans="3:6" ht="12.75">
      <c r="C218" s="20"/>
      <c r="D218" s="20"/>
      <c r="E218" s="20"/>
      <c r="F218" s="20"/>
    </row>
    <row r="219" spans="3:6" ht="12.75">
      <c r="C219" s="20"/>
      <c r="D219" s="20"/>
      <c r="E219" s="20"/>
      <c r="F219" s="20"/>
    </row>
    <row r="220" spans="3:6" ht="12.75">
      <c r="C220" s="20"/>
      <c r="D220" s="20"/>
      <c r="E220" s="20"/>
      <c r="F220" s="20"/>
    </row>
    <row r="221" spans="3:6" ht="12.75">
      <c r="C221" s="20"/>
      <c r="D221" s="20"/>
      <c r="E221" s="20"/>
      <c r="F221" s="20"/>
    </row>
    <row r="222" spans="3:6" ht="12.75">
      <c r="C222" s="20"/>
      <c r="D222" s="20"/>
      <c r="E222" s="20"/>
      <c r="F222" s="20"/>
    </row>
    <row r="223" spans="3:6" ht="12.75">
      <c r="C223" s="20"/>
      <c r="D223" s="20"/>
      <c r="E223" s="20"/>
      <c r="F223" s="20"/>
    </row>
    <row r="224" spans="3:6" ht="12.75">
      <c r="C224" s="20"/>
      <c r="D224" s="20"/>
      <c r="E224" s="20"/>
      <c r="F224" s="20"/>
    </row>
    <row r="225" spans="3:6" ht="12.75">
      <c r="C225" s="20"/>
      <c r="D225" s="20"/>
      <c r="E225" s="20"/>
      <c r="F225" s="20"/>
    </row>
    <row r="226" spans="3:6" ht="12.75">
      <c r="C226" s="20"/>
      <c r="D226" s="20"/>
      <c r="E226" s="20"/>
      <c r="F226" s="20"/>
    </row>
    <row r="227" spans="3:6" ht="12.75">
      <c r="C227" s="20"/>
      <c r="D227" s="20"/>
      <c r="E227" s="20"/>
      <c r="F227" s="20"/>
    </row>
    <row r="228" spans="3:6" ht="12.75">
      <c r="C228" s="20"/>
      <c r="D228" s="20"/>
      <c r="E228" s="20"/>
      <c r="F228" s="20"/>
    </row>
    <row r="229" spans="3:6" ht="12.75">
      <c r="C229" s="20"/>
      <c r="D229" s="20"/>
      <c r="E229" s="20"/>
      <c r="F229" s="20"/>
    </row>
    <row r="230" spans="3:6" ht="12.75">
      <c r="C230" s="20"/>
      <c r="D230" s="20"/>
      <c r="E230" s="20"/>
      <c r="F230" s="20"/>
    </row>
    <row r="231" spans="3:6" ht="12.75">
      <c r="C231" s="20"/>
      <c r="D231" s="20"/>
      <c r="E231" s="20"/>
      <c r="F231" s="20"/>
    </row>
    <row r="232" spans="3:6" ht="12.75">
      <c r="C232" s="20"/>
      <c r="D232" s="20"/>
      <c r="E232" s="20"/>
      <c r="F232" s="20"/>
    </row>
    <row r="233" spans="3:6" ht="12.75">
      <c r="C233" s="20"/>
      <c r="D233" s="20"/>
      <c r="E233" s="20"/>
      <c r="F233" s="20"/>
    </row>
    <row r="234" spans="3:6" ht="12.75">
      <c r="C234" s="20"/>
      <c r="D234" s="20"/>
      <c r="E234" s="20"/>
      <c r="F234" s="20"/>
    </row>
    <row r="235" spans="3:6" ht="12.75">
      <c r="C235" s="20"/>
      <c r="D235" s="20"/>
      <c r="E235" s="20"/>
      <c r="F235" s="20"/>
    </row>
    <row r="236" spans="3:6" ht="12.75">
      <c r="C236" s="20"/>
      <c r="D236" s="20"/>
      <c r="E236" s="20"/>
      <c r="F236" s="20"/>
    </row>
    <row r="237" spans="3:6" ht="12.75">
      <c r="C237" s="20"/>
      <c r="D237" s="20"/>
      <c r="E237" s="20"/>
      <c r="F237" s="20"/>
    </row>
    <row r="238" spans="3:6" ht="12.75">
      <c r="C238" s="20"/>
      <c r="D238" s="20"/>
      <c r="E238" s="20"/>
      <c r="F238" s="20"/>
    </row>
    <row r="239" spans="3:6" ht="12.75">
      <c r="C239" s="20"/>
      <c r="D239" s="20"/>
      <c r="E239" s="20"/>
      <c r="F239" s="20"/>
    </row>
    <row r="240" spans="3:6" ht="12.75">
      <c r="C240" s="20"/>
      <c r="D240" s="20"/>
      <c r="E240" s="20"/>
      <c r="F240" s="20"/>
    </row>
    <row r="241" spans="3:6" ht="12.75">
      <c r="C241" s="20"/>
      <c r="D241" s="20"/>
      <c r="E241" s="20"/>
      <c r="F241" s="20"/>
    </row>
    <row r="242" spans="3:6" ht="12.75">
      <c r="C242" s="20"/>
      <c r="D242" s="20"/>
      <c r="E242" s="20"/>
      <c r="F242" s="20"/>
    </row>
    <row r="243" spans="3:6" ht="12.75">
      <c r="C243" s="20"/>
      <c r="D243" s="20"/>
      <c r="E243" s="20"/>
      <c r="F243" s="20"/>
    </row>
    <row r="244" spans="3:6" ht="12.75">
      <c r="C244" s="20"/>
      <c r="D244" s="20"/>
      <c r="E244" s="20"/>
      <c r="F244" s="20"/>
    </row>
    <row r="245" spans="3:6" ht="12.75">
      <c r="C245" s="20"/>
      <c r="D245" s="20"/>
      <c r="E245" s="20"/>
      <c r="F245" s="20"/>
    </row>
    <row r="246" spans="3:6" ht="12.75">
      <c r="C246" s="20"/>
      <c r="D246" s="20"/>
      <c r="E246" s="20"/>
      <c r="F246" s="20"/>
    </row>
    <row r="247" spans="3:6" ht="12.75">
      <c r="C247" s="20"/>
      <c r="D247" s="20"/>
      <c r="E247" s="20"/>
      <c r="F247" s="20"/>
    </row>
    <row r="248" spans="3:6" ht="12.75">
      <c r="C248" s="20"/>
      <c r="D248" s="20"/>
      <c r="E248" s="20"/>
      <c r="F248" s="20"/>
    </row>
    <row r="249" spans="3:6" ht="12.75">
      <c r="C249" s="20"/>
      <c r="D249" s="20"/>
      <c r="E249" s="20"/>
      <c r="F249" s="20"/>
    </row>
    <row r="250" spans="3:6" ht="12.75">
      <c r="C250" s="20"/>
      <c r="D250" s="20"/>
      <c r="E250" s="20"/>
      <c r="F250" s="20"/>
    </row>
    <row r="251" spans="3:6" ht="12.75">
      <c r="C251" s="20"/>
      <c r="D251" s="20"/>
      <c r="E251" s="20"/>
      <c r="F251" s="20"/>
    </row>
    <row r="252" spans="3:6" ht="12.75">
      <c r="C252" s="20"/>
      <c r="D252" s="20"/>
      <c r="E252" s="20"/>
      <c r="F252" s="20"/>
    </row>
    <row r="253" spans="3:6" ht="12.75">
      <c r="C253" s="20"/>
      <c r="D253" s="20"/>
      <c r="E253" s="20"/>
      <c r="F253" s="20"/>
    </row>
    <row r="254" spans="3:6" ht="12.75">
      <c r="C254" s="20"/>
      <c r="D254" s="20"/>
      <c r="E254" s="20"/>
      <c r="F254" s="20"/>
    </row>
    <row r="255" spans="3:6" ht="12.75">
      <c r="C255" s="20"/>
      <c r="D255" s="20"/>
      <c r="E255" s="20"/>
      <c r="F255" s="20"/>
    </row>
    <row r="256" spans="3:6" ht="12.75">
      <c r="C256" s="20"/>
      <c r="D256" s="20"/>
      <c r="E256" s="20"/>
      <c r="F256" s="20"/>
    </row>
    <row r="257" spans="3:6" ht="12.75">
      <c r="C257" s="20"/>
      <c r="D257" s="20"/>
      <c r="E257" s="20"/>
      <c r="F257" s="20"/>
    </row>
    <row r="258" spans="3:6" ht="12.75">
      <c r="C258" s="20"/>
      <c r="D258" s="20"/>
      <c r="E258" s="20"/>
      <c r="F258" s="20"/>
    </row>
    <row r="259" spans="3:6" ht="12.75">
      <c r="C259" s="20"/>
      <c r="D259" s="20"/>
      <c r="E259" s="20"/>
      <c r="F259" s="20"/>
    </row>
    <row r="260" spans="3:6" ht="12.75">
      <c r="C260" s="20"/>
      <c r="D260" s="20"/>
      <c r="E260" s="20"/>
      <c r="F260" s="20"/>
    </row>
    <row r="261" spans="3:6" ht="12.75">
      <c r="C261" s="20"/>
      <c r="D261" s="20"/>
      <c r="E261" s="20"/>
      <c r="F261" s="20"/>
    </row>
    <row r="262" spans="3:6" ht="12.75">
      <c r="C262" s="20"/>
      <c r="D262" s="20"/>
      <c r="E262" s="20"/>
      <c r="F262" s="20"/>
    </row>
    <row r="263" spans="3:6" ht="12.75">
      <c r="C263" s="20"/>
      <c r="D263" s="20"/>
      <c r="E263" s="20"/>
      <c r="F263" s="20"/>
    </row>
    <row r="264" spans="3:6" ht="12.75">
      <c r="C264" s="20"/>
      <c r="D264" s="20"/>
      <c r="E264" s="20"/>
      <c r="F264" s="20"/>
    </row>
    <row r="265" spans="3:6" ht="12.75">
      <c r="C265" s="20"/>
      <c r="D265" s="20"/>
      <c r="E265" s="20"/>
      <c r="F265" s="20"/>
    </row>
    <row r="266" spans="3:6" ht="12.75">
      <c r="C266" s="20"/>
      <c r="D266" s="20"/>
      <c r="E266" s="20"/>
      <c r="F266" s="20"/>
    </row>
    <row r="267" spans="3:6" ht="12.75">
      <c r="C267" s="20"/>
      <c r="D267" s="20"/>
      <c r="E267" s="20"/>
      <c r="F267" s="20"/>
    </row>
    <row r="268" spans="3:6" ht="12.75">
      <c r="C268" s="20"/>
      <c r="D268" s="20"/>
      <c r="E268" s="20"/>
      <c r="F268" s="20"/>
    </row>
    <row r="269" spans="3:6" ht="12.75">
      <c r="C269" s="20"/>
      <c r="D269" s="20"/>
      <c r="E269" s="20"/>
      <c r="F269" s="20"/>
    </row>
    <row r="270" spans="3:6" ht="12.75">
      <c r="C270" s="20"/>
      <c r="D270" s="20"/>
      <c r="E270" s="20"/>
      <c r="F270" s="20"/>
    </row>
    <row r="271" spans="3:6" ht="12.75">
      <c r="C271" s="20"/>
      <c r="D271" s="20"/>
      <c r="E271" s="20"/>
      <c r="F271" s="20"/>
    </row>
    <row r="272" spans="3:6" ht="12.75">
      <c r="C272" s="20"/>
      <c r="D272" s="20"/>
      <c r="E272" s="20"/>
      <c r="F272" s="20"/>
    </row>
    <row r="273" spans="3:6" ht="12.75">
      <c r="C273" s="20"/>
      <c r="D273" s="20"/>
      <c r="E273" s="20"/>
      <c r="F273" s="20"/>
    </row>
    <row r="274" spans="3:6" ht="12.75">
      <c r="C274" s="20"/>
      <c r="D274" s="20"/>
      <c r="E274" s="20"/>
      <c r="F274" s="20"/>
    </row>
    <row r="275" spans="3:6" ht="12.75">
      <c r="C275" s="20"/>
      <c r="D275" s="20"/>
      <c r="E275" s="20"/>
      <c r="F275" s="20"/>
    </row>
    <row r="276" spans="3:6" ht="12.75">
      <c r="C276" s="20"/>
      <c r="D276" s="20"/>
      <c r="E276" s="20"/>
      <c r="F276" s="20"/>
    </row>
    <row r="277" spans="3:6" ht="12.75">
      <c r="C277" s="20"/>
      <c r="D277" s="20"/>
      <c r="E277" s="20"/>
      <c r="F277" s="20"/>
    </row>
    <row r="278" spans="3:6" ht="12.75">
      <c r="C278" s="20"/>
      <c r="D278" s="20"/>
      <c r="E278" s="20"/>
      <c r="F278" s="20"/>
    </row>
    <row r="279" spans="3:6" ht="12.75">
      <c r="C279" s="20"/>
      <c r="D279" s="20"/>
      <c r="E279" s="20"/>
      <c r="F279" s="20"/>
    </row>
    <row r="280" spans="3:6" ht="12.75">
      <c r="C280" s="20"/>
      <c r="D280" s="20"/>
      <c r="E280" s="20"/>
      <c r="F280" s="20"/>
    </row>
    <row r="281" spans="3:6" ht="12.75">
      <c r="C281" s="20"/>
      <c r="D281" s="20"/>
      <c r="E281" s="20"/>
      <c r="F281" s="20"/>
    </row>
    <row r="282" spans="3:6" ht="12.75">
      <c r="C282" s="20"/>
      <c r="D282" s="20"/>
      <c r="E282" s="20"/>
      <c r="F282" s="20"/>
    </row>
    <row r="283" spans="3:6" ht="12.75">
      <c r="C283" s="20"/>
      <c r="D283" s="20"/>
      <c r="E283" s="20"/>
      <c r="F283" s="20"/>
    </row>
    <row r="284" spans="3:6" ht="12.75">
      <c r="C284" s="20"/>
      <c r="D284" s="20"/>
      <c r="E284" s="20"/>
      <c r="F284" s="20"/>
    </row>
    <row r="285" spans="3:6" ht="12.75">
      <c r="C285" s="20"/>
      <c r="D285" s="20"/>
      <c r="E285" s="20"/>
      <c r="F285" s="20"/>
    </row>
    <row r="286" spans="3:6" ht="12.75">
      <c r="C286" s="20"/>
      <c r="D286" s="20"/>
      <c r="E286" s="20"/>
      <c r="F286" s="20"/>
    </row>
    <row r="287" spans="3:6" ht="12.75">
      <c r="C287" s="20"/>
      <c r="D287" s="20"/>
      <c r="E287" s="20"/>
      <c r="F287" s="20"/>
    </row>
    <row r="288" spans="3:6" ht="12.75">
      <c r="C288" s="20"/>
      <c r="D288" s="20"/>
      <c r="E288" s="20"/>
      <c r="F288" s="20"/>
    </row>
    <row r="289" spans="3:6" ht="12.75">
      <c r="C289" s="20"/>
      <c r="D289" s="20"/>
      <c r="E289" s="20"/>
      <c r="F289" s="20"/>
    </row>
    <row r="290" spans="3:6" ht="12.75">
      <c r="C290" s="20"/>
      <c r="D290" s="20"/>
      <c r="E290" s="20"/>
      <c r="F290" s="20"/>
    </row>
    <row r="291" spans="3:6" ht="12.75">
      <c r="C291" s="20"/>
      <c r="D291" s="20"/>
      <c r="E291" s="20"/>
      <c r="F291" s="20"/>
    </row>
    <row r="292" spans="3:6" ht="12.75">
      <c r="C292" s="20"/>
      <c r="D292" s="20"/>
      <c r="E292" s="20"/>
      <c r="F292" s="20"/>
    </row>
    <row r="293" spans="3:6" ht="12.75">
      <c r="C293" s="20"/>
      <c r="D293" s="20"/>
      <c r="E293" s="20"/>
      <c r="F293" s="20"/>
    </row>
    <row r="294" spans="3:6" ht="12.75">
      <c r="C294" s="20"/>
      <c r="D294" s="20"/>
      <c r="E294" s="20"/>
      <c r="F294" s="20"/>
    </row>
    <row r="295" spans="3:6" ht="12.75">
      <c r="C295" s="20"/>
      <c r="D295" s="20"/>
      <c r="E295" s="20"/>
      <c r="F295" s="20"/>
    </row>
    <row r="296" spans="3:6" ht="12.75">
      <c r="C296" s="20"/>
      <c r="D296" s="20"/>
      <c r="E296" s="20"/>
      <c r="F296" s="20"/>
    </row>
    <row r="297" spans="3:6" ht="12.75">
      <c r="C297" s="20"/>
      <c r="D297" s="20"/>
      <c r="E297" s="20"/>
      <c r="F297" s="20"/>
    </row>
    <row r="298" spans="3:6" ht="12.75">
      <c r="C298" s="20"/>
      <c r="D298" s="20"/>
      <c r="E298" s="20"/>
      <c r="F298" s="20"/>
    </row>
    <row r="299" spans="3:6" ht="12.75">
      <c r="C299" s="20"/>
      <c r="D299" s="20"/>
      <c r="E299" s="20"/>
      <c r="F299" s="20"/>
    </row>
    <row r="300" spans="3:6" ht="12.75">
      <c r="C300" s="20"/>
      <c r="D300" s="20"/>
      <c r="E300" s="20"/>
      <c r="F300" s="20"/>
    </row>
    <row r="301" spans="3:6" ht="12.75">
      <c r="C301" s="20"/>
      <c r="D301" s="20"/>
      <c r="E301" s="20"/>
      <c r="F301" s="20"/>
    </row>
    <row r="302" spans="3:6" ht="12.75">
      <c r="C302" s="20"/>
      <c r="D302" s="20"/>
      <c r="E302" s="20"/>
      <c r="F302" s="20"/>
    </row>
    <row r="303" spans="3:6" ht="12.75">
      <c r="C303" s="20"/>
      <c r="D303" s="20"/>
      <c r="E303" s="20"/>
      <c r="F303" s="20"/>
    </row>
    <row r="304" spans="3:6" ht="12.75">
      <c r="C304" s="20"/>
      <c r="D304" s="20"/>
      <c r="E304" s="20"/>
      <c r="F304" s="20"/>
    </row>
    <row r="305" spans="3:6" ht="12.75">
      <c r="C305" s="20"/>
      <c r="D305" s="20"/>
      <c r="E305" s="20"/>
      <c r="F305" s="20"/>
    </row>
    <row r="306" spans="3:6" ht="12.75">
      <c r="C306" s="20"/>
      <c r="D306" s="20"/>
      <c r="E306" s="20"/>
      <c r="F306" s="20"/>
    </row>
    <row r="307" spans="3:6" ht="12.75">
      <c r="C307" s="20"/>
      <c r="D307" s="20"/>
      <c r="E307" s="20"/>
      <c r="F307" s="20"/>
    </row>
    <row r="308" spans="3:6" ht="12.75">
      <c r="C308" s="20"/>
      <c r="D308" s="20"/>
      <c r="E308" s="20"/>
      <c r="F308" s="20"/>
    </row>
    <row r="309" spans="3:6" ht="12.75">
      <c r="C309" s="20"/>
      <c r="D309" s="20"/>
      <c r="E309" s="20"/>
      <c r="F309" s="20"/>
    </row>
    <row r="310" spans="3:6" ht="12.75">
      <c r="C310" s="20"/>
      <c r="D310" s="20"/>
      <c r="E310" s="20"/>
      <c r="F310" s="20"/>
    </row>
    <row r="311" spans="3:6" ht="12.75">
      <c r="C311" s="20"/>
      <c r="D311" s="20"/>
      <c r="E311" s="20"/>
      <c r="F311" s="20"/>
    </row>
    <row r="312" spans="3:6" ht="12.75">
      <c r="C312" s="20"/>
      <c r="D312" s="20"/>
      <c r="E312" s="20"/>
      <c r="F312" s="20"/>
    </row>
    <row r="313" spans="3:6" ht="12.75">
      <c r="C313" s="20"/>
      <c r="D313" s="20"/>
      <c r="E313" s="20"/>
      <c r="F313" s="20"/>
    </row>
    <row r="314" spans="3:6" ht="12.75">
      <c r="C314" s="20"/>
      <c r="D314" s="20"/>
      <c r="E314" s="20"/>
      <c r="F314" s="20"/>
    </row>
    <row r="315" spans="3:6" ht="12.75">
      <c r="C315" s="20"/>
      <c r="D315" s="20"/>
      <c r="E315" s="20"/>
      <c r="F315" s="20"/>
    </row>
    <row r="316" spans="3:6" ht="12.75">
      <c r="C316" s="20"/>
      <c r="D316" s="20"/>
      <c r="E316" s="20"/>
      <c r="F316" s="20"/>
    </row>
    <row r="317" spans="3:6" ht="12.75">
      <c r="C317" s="20"/>
      <c r="D317" s="20"/>
      <c r="E317" s="20"/>
      <c r="F317" s="20"/>
    </row>
    <row r="318" spans="3:6" ht="12.75">
      <c r="C318" s="20"/>
      <c r="D318" s="20"/>
      <c r="E318" s="20"/>
      <c r="F318" s="20"/>
    </row>
    <row r="319" spans="3:6" ht="12.75">
      <c r="C319" s="20"/>
      <c r="D319" s="20"/>
      <c r="E319" s="20"/>
      <c r="F319" s="20"/>
    </row>
    <row r="320" spans="3:6" ht="12.75">
      <c r="C320" s="20"/>
      <c r="D320" s="20"/>
      <c r="E320" s="20"/>
      <c r="F320" s="20"/>
    </row>
    <row r="321" spans="3:6" ht="12.75">
      <c r="C321" s="20"/>
      <c r="D321" s="20"/>
      <c r="E321" s="20"/>
      <c r="F321" s="20"/>
    </row>
    <row r="322" spans="3:6" ht="12.75">
      <c r="C322" s="20"/>
      <c r="D322" s="20"/>
      <c r="E322" s="20"/>
      <c r="F322" s="20"/>
    </row>
    <row r="323" spans="3:6" ht="12.75">
      <c r="C323" s="20"/>
      <c r="D323" s="20"/>
      <c r="E323" s="20"/>
      <c r="F323" s="20"/>
    </row>
    <row r="324" spans="3:6" ht="12.75">
      <c r="C324" s="20"/>
      <c r="D324" s="20"/>
      <c r="E324" s="20"/>
      <c r="F324" s="20"/>
    </row>
    <row r="325" spans="3:6" ht="12.75">
      <c r="C325" s="20"/>
      <c r="D325" s="20"/>
      <c r="E325" s="20"/>
      <c r="F325" s="20"/>
    </row>
    <row r="326" spans="3:6" ht="12.75">
      <c r="C326" s="20"/>
      <c r="D326" s="20"/>
      <c r="E326" s="20"/>
      <c r="F326" s="20"/>
    </row>
    <row r="327" spans="3:6" ht="12.75">
      <c r="C327" s="20"/>
      <c r="D327" s="20"/>
      <c r="E327" s="20"/>
      <c r="F327" s="20"/>
    </row>
    <row r="328" spans="3:6" ht="12.75">
      <c r="C328" s="20"/>
      <c r="D328" s="20"/>
      <c r="E328" s="20"/>
      <c r="F328" s="20"/>
    </row>
  </sheetData>
  <sheetProtection/>
  <mergeCells count="18">
    <mergeCell ref="A36:B36"/>
    <mergeCell ref="D11:D12"/>
    <mergeCell ref="E11:E12"/>
    <mergeCell ref="A14:B14"/>
    <mergeCell ref="A15:B15"/>
    <mergeCell ref="C8:C12"/>
    <mergeCell ref="A13:B13"/>
    <mergeCell ref="A7:B12"/>
    <mergeCell ref="C7:E7"/>
    <mergeCell ref="A2:H2"/>
    <mergeCell ref="A3:H3"/>
    <mergeCell ref="A4:H4"/>
    <mergeCell ref="D8:E10"/>
    <mergeCell ref="G8:H10"/>
    <mergeCell ref="F8:F12"/>
    <mergeCell ref="G11:G12"/>
    <mergeCell ref="H11:H12"/>
    <mergeCell ref="F7:H7"/>
  </mergeCells>
  <printOptions/>
  <pageMargins left="0.5" right="0.25" top="0.75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H107"/>
  <sheetViews>
    <sheetView view="pageLayout" zoomScale="90" zoomScalePageLayoutView="90" workbookViewId="0" topLeftCell="A1">
      <pane ySplit="4965" topLeftCell="A40" activePane="topLeft" state="split"/>
      <selection pane="topLeft" activeCell="A4" sqref="A4:Q4"/>
      <selection pane="bottomLeft" activeCell="C40" sqref="C40:L40"/>
    </sheetView>
  </sheetViews>
  <sheetFormatPr defaultColWidth="9.140625" defaultRowHeight="12.75"/>
  <cols>
    <col min="1" max="1" width="3.8515625" style="5" customWidth="1"/>
    <col min="2" max="2" width="9.8515625" style="5" customWidth="1"/>
    <col min="3" max="3" width="9.00390625" style="5" customWidth="1"/>
    <col min="4" max="4" width="10.8515625" style="5" customWidth="1"/>
    <col min="5" max="5" width="7.57421875" style="5" customWidth="1"/>
    <col min="6" max="6" width="10.28125" style="5" customWidth="1"/>
    <col min="7" max="7" width="7.57421875" style="5" customWidth="1"/>
    <col min="8" max="8" width="10.00390625" style="5" customWidth="1"/>
    <col min="9" max="9" width="11.57421875" style="5" customWidth="1"/>
    <col min="10" max="10" width="8.421875" style="5" customWidth="1"/>
    <col min="11" max="11" width="8.8515625" style="5" customWidth="1"/>
    <col min="12" max="12" width="7.8515625" style="17" customWidth="1"/>
    <col min="13" max="13" width="8.57421875" style="5" customWidth="1"/>
    <col min="14" max="14" width="8.7109375" style="5" customWidth="1"/>
    <col min="15" max="15" width="8.57421875" style="5" customWidth="1"/>
    <col min="16" max="16" width="8.28125" style="5" customWidth="1"/>
    <col min="17" max="17" width="5.7109375" style="20" customWidth="1"/>
    <col min="18" max="16384" width="9.140625" style="5" customWidth="1"/>
  </cols>
  <sheetData>
    <row r="1" spans="1:16" ht="24" customHeight="1">
      <c r="A1" s="331" t="s">
        <v>7</v>
      </c>
      <c r="B1" s="331"/>
      <c r="C1" s="37"/>
      <c r="D1" s="37"/>
      <c r="E1" s="37"/>
      <c r="F1" s="37"/>
      <c r="G1" s="37"/>
      <c r="H1" s="37"/>
      <c r="I1" s="37"/>
      <c r="J1" s="37"/>
      <c r="K1" s="37"/>
      <c r="L1" s="38"/>
      <c r="M1" s="37"/>
      <c r="N1" s="37"/>
      <c r="O1" s="37"/>
      <c r="P1" s="37"/>
    </row>
    <row r="2" spans="1:16" ht="24.75" customHeight="1">
      <c r="A2" s="326" t="s">
        <v>18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</row>
    <row r="3" spans="1:17" s="82" customFormat="1" ht="24.75" customHeight="1">
      <c r="A3" s="325" t="s">
        <v>145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</row>
    <row r="4" spans="1:17" s="16" customFormat="1" ht="23.25" customHeight="1">
      <c r="A4" s="326" t="s">
        <v>282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</row>
    <row r="5" spans="1:216" s="16" customFormat="1" ht="16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17"/>
      <c r="M5" s="5"/>
      <c r="N5" s="5"/>
      <c r="O5" s="5"/>
      <c r="P5" s="5"/>
      <c r="Q5" s="20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</row>
    <row r="6" spans="1:17" ht="15" customHeight="1">
      <c r="A6" s="332"/>
      <c r="B6" s="333"/>
      <c r="C6" s="338" t="s">
        <v>14</v>
      </c>
      <c r="D6" s="338"/>
      <c r="E6" s="338"/>
      <c r="F6" s="338"/>
      <c r="G6" s="338"/>
      <c r="H6" s="338"/>
      <c r="I6" s="338"/>
      <c r="J6" s="338"/>
      <c r="K6" s="338"/>
      <c r="L6" s="338"/>
      <c r="M6" s="339" t="s">
        <v>130</v>
      </c>
      <c r="N6" s="339"/>
      <c r="O6" s="339"/>
      <c r="P6" s="339"/>
      <c r="Q6" s="339"/>
    </row>
    <row r="7" spans="1:17" s="57" customFormat="1" ht="12.75">
      <c r="A7" s="334"/>
      <c r="B7" s="335"/>
      <c r="C7" s="338" t="s">
        <v>59</v>
      </c>
      <c r="D7" s="338"/>
      <c r="E7" s="338"/>
      <c r="F7" s="338"/>
      <c r="G7" s="338"/>
      <c r="H7" s="338"/>
      <c r="I7" s="338" t="s">
        <v>46</v>
      </c>
      <c r="J7" s="329" t="s">
        <v>47</v>
      </c>
      <c r="K7" s="329"/>
      <c r="L7" s="329"/>
      <c r="M7" s="330" t="s">
        <v>131</v>
      </c>
      <c r="N7" s="330" t="s">
        <v>132</v>
      </c>
      <c r="O7" s="330" t="s">
        <v>48</v>
      </c>
      <c r="P7" s="330" t="s">
        <v>49</v>
      </c>
      <c r="Q7" s="281" t="s">
        <v>161</v>
      </c>
    </row>
    <row r="8" spans="1:17" s="57" customFormat="1" ht="25.5" customHeight="1">
      <c r="A8" s="334"/>
      <c r="B8" s="335"/>
      <c r="C8" s="328" t="s">
        <v>15</v>
      </c>
      <c r="D8" s="328"/>
      <c r="E8" s="328" t="s">
        <v>16</v>
      </c>
      <c r="F8" s="328"/>
      <c r="G8" s="328" t="s">
        <v>17</v>
      </c>
      <c r="H8" s="328"/>
      <c r="I8" s="330"/>
      <c r="J8" s="329"/>
      <c r="K8" s="329"/>
      <c r="L8" s="329"/>
      <c r="M8" s="330"/>
      <c r="N8" s="330"/>
      <c r="O8" s="330"/>
      <c r="P8" s="330"/>
      <c r="Q8" s="282"/>
    </row>
    <row r="9" spans="1:17" s="57" customFormat="1" ht="17.25" customHeight="1">
      <c r="A9" s="334"/>
      <c r="B9" s="335"/>
      <c r="C9" s="330" t="s">
        <v>50</v>
      </c>
      <c r="D9" s="330" t="s">
        <v>51</v>
      </c>
      <c r="E9" s="328" t="s">
        <v>52</v>
      </c>
      <c r="F9" s="328" t="s">
        <v>53</v>
      </c>
      <c r="G9" s="328" t="s">
        <v>52</v>
      </c>
      <c r="H9" s="328" t="s">
        <v>53</v>
      </c>
      <c r="I9" s="330"/>
      <c r="J9" s="328" t="s">
        <v>9</v>
      </c>
      <c r="K9" s="328" t="s">
        <v>44</v>
      </c>
      <c r="L9" s="328"/>
      <c r="M9" s="330"/>
      <c r="N9" s="330"/>
      <c r="O9" s="330"/>
      <c r="P9" s="330"/>
      <c r="Q9" s="282"/>
    </row>
    <row r="10" spans="1:17" s="57" customFormat="1" ht="65.25" customHeight="1">
      <c r="A10" s="336"/>
      <c r="B10" s="337"/>
      <c r="C10" s="330"/>
      <c r="D10" s="330"/>
      <c r="E10" s="328"/>
      <c r="F10" s="328"/>
      <c r="G10" s="328"/>
      <c r="H10" s="328"/>
      <c r="I10" s="330"/>
      <c r="J10" s="328"/>
      <c r="K10" s="49" t="s">
        <v>1</v>
      </c>
      <c r="L10" s="49" t="s">
        <v>0</v>
      </c>
      <c r="M10" s="330"/>
      <c r="N10" s="330"/>
      <c r="O10" s="330"/>
      <c r="P10" s="330"/>
      <c r="Q10" s="283"/>
    </row>
    <row r="11" spans="1:17" s="57" customFormat="1" ht="12.75">
      <c r="A11" s="328" t="s">
        <v>40</v>
      </c>
      <c r="B11" s="328"/>
      <c r="C11" s="64">
        <v>1</v>
      </c>
      <c r="D11" s="64">
        <v>2</v>
      </c>
      <c r="E11" s="64">
        <v>3</v>
      </c>
      <c r="F11" s="64">
        <v>4</v>
      </c>
      <c r="G11" s="64">
        <v>5</v>
      </c>
      <c r="H11" s="64">
        <v>6</v>
      </c>
      <c r="I11" s="64">
        <v>7</v>
      </c>
      <c r="J11" s="64">
        <v>8</v>
      </c>
      <c r="K11" s="64">
        <v>9</v>
      </c>
      <c r="L11" s="64">
        <v>10</v>
      </c>
      <c r="M11" s="64">
        <v>11</v>
      </c>
      <c r="N11" s="64">
        <v>12</v>
      </c>
      <c r="O11" s="64">
        <v>13</v>
      </c>
      <c r="P11" s="64">
        <v>14</v>
      </c>
      <c r="Q11" s="64">
        <v>15</v>
      </c>
    </row>
    <row r="12" spans="1:17" s="203" customFormat="1" ht="27" customHeight="1">
      <c r="A12" s="327" t="s">
        <v>97</v>
      </c>
      <c r="B12" s="327"/>
      <c r="C12" s="202">
        <f>C13+C34</f>
        <v>852192</v>
      </c>
      <c r="D12" s="202">
        <f aca="true" t="shared" si="0" ref="D12:P12">D13+D34</f>
        <v>62251809</v>
      </c>
      <c r="E12" s="202">
        <f t="shared" si="0"/>
        <v>35201</v>
      </c>
      <c r="F12" s="202">
        <f t="shared" si="0"/>
        <v>1639897</v>
      </c>
      <c r="G12" s="202">
        <f t="shared" si="0"/>
        <v>32207</v>
      </c>
      <c r="H12" s="202">
        <f t="shared" si="0"/>
        <v>4979175</v>
      </c>
      <c r="I12" s="202">
        <f t="shared" si="0"/>
        <v>101158987</v>
      </c>
      <c r="J12" s="202">
        <f t="shared" si="0"/>
        <v>119763</v>
      </c>
      <c r="K12" s="202">
        <f t="shared" si="0"/>
        <v>100909</v>
      </c>
      <c r="L12" s="202">
        <f t="shared" si="0"/>
        <v>18987</v>
      </c>
      <c r="M12" s="202">
        <f t="shared" si="0"/>
        <v>117494</v>
      </c>
      <c r="N12" s="202">
        <f t="shared" si="0"/>
        <v>630592</v>
      </c>
      <c r="O12" s="202">
        <f t="shared" si="0"/>
        <v>186699</v>
      </c>
      <c r="P12" s="202">
        <f t="shared" si="0"/>
        <v>143137</v>
      </c>
      <c r="Q12" s="240">
        <f>P12/O12*100%</f>
        <v>0.7666725585032592</v>
      </c>
    </row>
    <row r="13" spans="1:21" s="57" customFormat="1" ht="37.5" customHeight="1">
      <c r="A13" s="293" t="s">
        <v>87</v>
      </c>
      <c r="B13" s="294"/>
      <c r="C13" s="229">
        <f>SUM(C14:C33)</f>
        <v>2524</v>
      </c>
      <c r="D13" s="229">
        <f aca="true" t="shared" si="1" ref="D13:L13">SUM(D14:D33)</f>
        <v>19403945</v>
      </c>
      <c r="E13" s="229">
        <f t="shared" si="1"/>
        <v>0</v>
      </c>
      <c r="F13" s="229">
        <f t="shared" si="1"/>
        <v>0</v>
      </c>
      <c r="G13" s="229">
        <f t="shared" si="1"/>
        <v>2511</v>
      </c>
      <c r="H13" s="229">
        <f t="shared" si="1"/>
        <v>1318745</v>
      </c>
      <c r="I13" s="229">
        <f t="shared" si="1"/>
        <v>532189</v>
      </c>
      <c r="J13" s="229">
        <f t="shared" si="1"/>
        <v>0</v>
      </c>
      <c r="K13" s="229">
        <f t="shared" si="1"/>
        <v>0</v>
      </c>
      <c r="L13" s="229">
        <f t="shared" si="1"/>
        <v>133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64"/>
      <c r="S13" s="164"/>
      <c r="T13" s="164"/>
      <c r="U13" s="164"/>
    </row>
    <row r="14" spans="1:21" s="39" customFormat="1" ht="25.5">
      <c r="A14" s="135">
        <v>1</v>
      </c>
      <c r="B14" s="136" t="s">
        <v>230</v>
      </c>
      <c r="C14" s="85"/>
      <c r="D14" s="85"/>
      <c r="E14" s="102">
        <v>0</v>
      </c>
      <c r="F14" s="102">
        <v>0</v>
      </c>
      <c r="G14" s="85"/>
      <c r="H14" s="85"/>
      <c r="I14" s="85"/>
      <c r="J14" s="85">
        <f>K14+L14</f>
        <v>0</v>
      </c>
      <c r="K14" s="85"/>
      <c r="L14" s="85"/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65">
        <f>D14-C14</f>
        <v>0</v>
      </c>
      <c r="S14" s="165">
        <f>F14-E14</f>
        <v>0</v>
      </c>
      <c r="T14" s="165">
        <f>H14-G14</f>
        <v>0</v>
      </c>
      <c r="U14" s="165">
        <f>P14-O14</f>
        <v>0</v>
      </c>
    </row>
    <row r="15" spans="1:21" s="39" customFormat="1" ht="25.5">
      <c r="A15" s="135">
        <v>2</v>
      </c>
      <c r="B15" s="136" t="s">
        <v>194</v>
      </c>
      <c r="C15" s="85">
        <v>2</v>
      </c>
      <c r="D15" s="85">
        <v>600</v>
      </c>
      <c r="E15" s="102">
        <v>0</v>
      </c>
      <c r="F15" s="102">
        <v>0</v>
      </c>
      <c r="G15" s="85">
        <v>1</v>
      </c>
      <c r="H15" s="85">
        <v>300</v>
      </c>
      <c r="I15" s="85">
        <v>0</v>
      </c>
      <c r="J15" s="85"/>
      <c r="K15" s="85"/>
      <c r="L15" s="85">
        <v>29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65"/>
      <c r="S15" s="165"/>
      <c r="T15" s="165"/>
      <c r="U15" s="165"/>
    </row>
    <row r="16" spans="1:21" s="39" customFormat="1" ht="38.25">
      <c r="A16" s="135">
        <v>3</v>
      </c>
      <c r="B16" s="136" t="s">
        <v>195</v>
      </c>
      <c r="C16" s="85"/>
      <c r="D16" s="85"/>
      <c r="E16" s="102">
        <v>0</v>
      </c>
      <c r="F16" s="102">
        <v>0</v>
      </c>
      <c r="G16" s="85"/>
      <c r="H16" s="85"/>
      <c r="I16" s="85"/>
      <c r="J16" s="85"/>
      <c r="K16" s="85"/>
      <c r="L16" s="85"/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65"/>
      <c r="S16" s="165"/>
      <c r="T16" s="165"/>
      <c r="U16" s="165"/>
    </row>
    <row r="17" spans="1:21" s="39" customFormat="1" ht="38.25">
      <c r="A17" s="135">
        <v>4</v>
      </c>
      <c r="B17" s="136" t="s">
        <v>196</v>
      </c>
      <c r="C17" s="85"/>
      <c r="D17" s="85"/>
      <c r="E17" s="102">
        <v>0</v>
      </c>
      <c r="F17" s="102">
        <v>0</v>
      </c>
      <c r="G17" s="85"/>
      <c r="H17" s="85"/>
      <c r="I17" s="85"/>
      <c r="J17" s="85"/>
      <c r="K17" s="85"/>
      <c r="L17" s="85"/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65"/>
      <c r="S17" s="165"/>
      <c r="T17" s="165"/>
      <c r="U17" s="165"/>
    </row>
    <row r="18" spans="1:21" s="39" customFormat="1" ht="38.25">
      <c r="A18" s="135">
        <v>5</v>
      </c>
      <c r="B18" s="136" t="s">
        <v>197</v>
      </c>
      <c r="C18" s="85"/>
      <c r="D18" s="85"/>
      <c r="E18" s="102">
        <v>0</v>
      </c>
      <c r="F18" s="102">
        <v>0</v>
      </c>
      <c r="G18" s="85"/>
      <c r="H18" s="85"/>
      <c r="I18" s="85"/>
      <c r="J18" s="85"/>
      <c r="K18" s="85"/>
      <c r="L18" s="85"/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65"/>
      <c r="S18" s="165"/>
      <c r="T18" s="165"/>
      <c r="U18" s="165"/>
    </row>
    <row r="19" spans="1:21" s="39" customFormat="1" ht="38.25">
      <c r="A19" s="135">
        <v>6</v>
      </c>
      <c r="B19" s="136" t="s">
        <v>198</v>
      </c>
      <c r="C19" s="85"/>
      <c r="D19" s="85"/>
      <c r="E19" s="102">
        <v>0</v>
      </c>
      <c r="F19" s="102">
        <v>0</v>
      </c>
      <c r="G19" s="85"/>
      <c r="H19" s="85"/>
      <c r="I19" s="85"/>
      <c r="J19" s="85"/>
      <c r="K19" s="85"/>
      <c r="L19" s="85"/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65"/>
      <c r="S19" s="165"/>
      <c r="T19" s="165"/>
      <c r="U19" s="165"/>
    </row>
    <row r="20" spans="1:21" s="39" customFormat="1" ht="63.75">
      <c r="A20" s="135">
        <v>7</v>
      </c>
      <c r="B20" s="136" t="s">
        <v>199</v>
      </c>
      <c r="C20" s="85"/>
      <c r="D20" s="85"/>
      <c r="E20" s="102">
        <v>0</v>
      </c>
      <c r="F20" s="102">
        <v>0</v>
      </c>
      <c r="G20" s="85"/>
      <c r="H20" s="85"/>
      <c r="I20" s="85"/>
      <c r="J20" s="85"/>
      <c r="K20" s="85"/>
      <c r="L20" s="85"/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65"/>
      <c r="S20" s="165"/>
      <c r="T20" s="165"/>
      <c r="U20" s="165"/>
    </row>
    <row r="21" spans="1:21" s="39" customFormat="1" ht="25.5">
      <c r="A21" s="135">
        <v>8</v>
      </c>
      <c r="B21" s="136" t="s">
        <v>200</v>
      </c>
      <c r="C21" s="85"/>
      <c r="D21" s="85"/>
      <c r="E21" s="102">
        <v>0</v>
      </c>
      <c r="F21" s="102">
        <v>0</v>
      </c>
      <c r="G21" s="85"/>
      <c r="H21" s="85"/>
      <c r="I21" s="85"/>
      <c r="J21" s="85"/>
      <c r="K21" s="85"/>
      <c r="L21" s="85"/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65"/>
      <c r="S21" s="165"/>
      <c r="T21" s="165"/>
      <c r="U21" s="165"/>
    </row>
    <row r="22" spans="1:21" s="39" customFormat="1" ht="15.75">
      <c r="A22" s="135">
        <v>9</v>
      </c>
      <c r="B22" s="136" t="s">
        <v>201</v>
      </c>
      <c r="C22" s="85">
        <v>3</v>
      </c>
      <c r="D22" s="85"/>
      <c r="E22" s="102">
        <v>0</v>
      </c>
      <c r="F22" s="102">
        <v>0</v>
      </c>
      <c r="G22" s="85"/>
      <c r="H22" s="85"/>
      <c r="I22" s="85">
        <v>62000</v>
      </c>
      <c r="J22" s="85"/>
      <c r="K22" s="85"/>
      <c r="L22" s="85"/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65"/>
      <c r="S22" s="165"/>
      <c r="T22" s="165"/>
      <c r="U22" s="165"/>
    </row>
    <row r="23" spans="1:21" s="39" customFormat="1" ht="51">
      <c r="A23" s="135">
        <v>10</v>
      </c>
      <c r="B23" s="136" t="s">
        <v>202</v>
      </c>
      <c r="C23" s="85">
        <f>23+15</f>
        <v>38</v>
      </c>
      <c r="D23" s="85"/>
      <c r="E23" s="102">
        <v>0</v>
      </c>
      <c r="F23" s="102">
        <v>0</v>
      </c>
      <c r="G23" s="85"/>
      <c r="H23" s="85"/>
      <c r="I23" s="85">
        <v>62000</v>
      </c>
      <c r="J23" s="85"/>
      <c r="K23" s="85"/>
      <c r="L23" s="85"/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65"/>
      <c r="S23" s="165"/>
      <c r="T23" s="165"/>
      <c r="U23" s="165"/>
    </row>
    <row r="24" spans="1:21" s="39" customFormat="1" ht="25.5">
      <c r="A24" s="135">
        <v>11</v>
      </c>
      <c r="B24" s="136" t="s">
        <v>231</v>
      </c>
      <c r="C24" s="85">
        <v>2471</v>
      </c>
      <c r="D24" s="119">
        <v>19402045</v>
      </c>
      <c r="E24" s="102">
        <v>0</v>
      </c>
      <c r="F24" s="102">
        <v>0</v>
      </c>
      <c r="G24" s="85">
        <v>2510</v>
      </c>
      <c r="H24" s="119">
        <v>1318445</v>
      </c>
      <c r="I24" s="85">
        <v>408189</v>
      </c>
      <c r="J24" s="85"/>
      <c r="K24" s="85"/>
      <c r="L24" s="85">
        <v>54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65"/>
      <c r="S24" s="165"/>
      <c r="T24" s="165"/>
      <c r="U24" s="165"/>
    </row>
    <row r="25" spans="1:21" s="39" customFormat="1" ht="25.5">
      <c r="A25" s="135">
        <v>12</v>
      </c>
      <c r="B25" s="136" t="s">
        <v>186</v>
      </c>
      <c r="C25" s="85"/>
      <c r="D25" s="85"/>
      <c r="E25" s="102">
        <v>0</v>
      </c>
      <c r="F25" s="102">
        <v>0</v>
      </c>
      <c r="G25" s="85"/>
      <c r="H25" s="85"/>
      <c r="I25" s="85"/>
      <c r="J25" s="85"/>
      <c r="K25" s="85"/>
      <c r="L25" s="85"/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65"/>
      <c r="S25" s="165"/>
      <c r="T25" s="165"/>
      <c r="U25" s="165"/>
    </row>
    <row r="26" spans="1:21" s="39" customFormat="1" ht="38.25">
      <c r="A26" s="135">
        <v>13</v>
      </c>
      <c r="B26" s="136" t="s">
        <v>187</v>
      </c>
      <c r="C26" s="85"/>
      <c r="D26" s="85"/>
      <c r="E26" s="102">
        <v>0</v>
      </c>
      <c r="F26" s="102">
        <v>0</v>
      </c>
      <c r="G26" s="85"/>
      <c r="H26" s="85"/>
      <c r="I26" s="85"/>
      <c r="J26" s="85"/>
      <c r="K26" s="85"/>
      <c r="L26" s="85"/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65"/>
      <c r="S26" s="165"/>
      <c r="T26" s="165"/>
      <c r="U26" s="165"/>
    </row>
    <row r="27" spans="1:21" s="39" customFormat="1" ht="51">
      <c r="A27" s="135">
        <v>14</v>
      </c>
      <c r="B27" s="136" t="s">
        <v>188</v>
      </c>
      <c r="C27" s="85"/>
      <c r="D27" s="85"/>
      <c r="E27" s="102">
        <v>0</v>
      </c>
      <c r="F27" s="102">
        <v>0</v>
      </c>
      <c r="G27" s="85"/>
      <c r="H27" s="85"/>
      <c r="I27" s="85"/>
      <c r="J27" s="85"/>
      <c r="K27" s="85"/>
      <c r="L27" s="85">
        <v>50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65"/>
      <c r="S27" s="165"/>
      <c r="T27" s="165"/>
      <c r="U27" s="165"/>
    </row>
    <row r="28" spans="1:21" s="39" customFormat="1" ht="51">
      <c r="A28" s="135">
        <v>15</v>
      </c>
      <c r="B28" s="136" t="s">
        <v>189</v>
      </c>
      <c r="C28" s="85"/>
      <c r="D28" s="85"/>
      <c r="E28" s="102">
        <v>0</v>
      </c>
      <c r="F28" s="102">
        <v>0</v>
      </c>
      <c r="G28" s="85"/>
      <c r="H28" s="85"/>
      <c r="I28" s="85"/>
      <c r="J28" s="85"/>
      <c r="K28" s="85"/>
      <c r="L28" s="85"/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65"/>
      <c r="S28" s="165"/>
      <c r="T28" s="165"/>
      <c r="U28" s="165"/>
    </row>
    <row r="29" spans="1:21" s="39" customFormat="1" ht="25.5">
      <c r="A29" s="135">
        <v>16</v>
      </c>
      <c r="B29" s="136" t="s">
        <v>190</v>
      </c>
      <c r="C29" s="85"/>
      <c r="D29" s="85"/>
      <c r="E29" s="102">
        <v>0</v>
      </c>
      <c r="F29" s="102">
        <v>0</v>
      </c>
      <c r="G29" s="85"/>
      <c r="H29" s="85"/>
      <c r="I29" s="85"/>
      <c r="J29" s="85"/>
      <c r="K29" s="85"/>
      <c r="L29" s="85"/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65"/>
      <c r="S29" s="165"/>
      <c r="T29" s="165"/>
      <c r="U29" s="165"/>
    </row>
    <row r="30" spans="1:21" s="39" customFormat="1" ht="18" customHeight="1">
      <c r="A30" s="135">
        <v>17</v>
      </c>
      <c r="B30" s="136" t="s">
        <v>229</v>
      </c>
      <c r="C30" s="85"/>
      <c r="D30" s="85"/>
      <c r="E30" s="102">
        <v>0</v>
      </c>
      <c r="F30" s="102">
        <v>0</v>
      </c>
      <c r="G30" s="85"/>
      <c r="H30" s="85"/>
      <c r="I30" s="85"/>
      <c r="J30" s="85"/>
      <c r="K30" s="85"/>
      <c r="L30" s="85"/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65"/>
      <c r="S30" s="165"/>
      <c r="T30" s="165"/>
      <c r="U30" s="165"/>
    </row>
    <row r="31" spans="1:21" s="39" customFormat="1" ht="38.25">
      <c r="A31" s="135">
        <v>18</v>
      </c>
      <c r="B31" s="137" t="s">
        <v>191</v>
      </c>
      <c r="C31" s="85"/>
      <c r="D31" s="85"/>
      <c r="E31" s="102">
        <v>0</v>
      </c>
      <c r="F31" s="102">
        <v>0</v>
      </c>
      <c r="G31" s="85"/>
      <c r="H31" s="85"/>
      <c r="I31" s="85"/>
      <c r="J31" s="85"/>
      <c r="K31" s="85"/>
      <c r="L31" s="85"/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65"/>
      <c r="S31" s="165"/>
      <c r="T31" s="165"/>
      <c r="U31" s="165"/>
    </row>
    <row r="32" spans="1:21" s="39" customFormat="1" ht="25.5">
      <c r="A32" s="135">
        <v>19</v>
      </c>
      <c r="B32" s="137" t="s">
        <v>192</v>
      </c>
      <c r="C32" s="85"/>
      <c r="D32" s="85"/>
      <c r="E32" s="102">
        <v>0</v>
      </c>
      <c r="F32" s="102">
        <v>0</v>
      </c>
      <c r="G32" s="85"/>
      <c r="H32" s="85"/>
      <c r="I32" s="85"/>
      <c r="J32" s="85"/>
      <c r="K32" s="85"/>
      <c r="L32" s="85"/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65"/>
      <c r="S32" s="165"/>
      <c r="T32" s="165"/>
      <c r="U32" s="165"/>
    </row>
    <row r="33" spans="1:21" s="39" customFormat="1" ht="25.5">
      <c r="A33" s="135">
        <v>20</v>
      </c>
      <c r="B33" s="137" t="s">
        <v>259</v>
      </c>
      <c r="C33" s="85">
        <v>10</v>
      </c>
      <c r="D33" s="85">
        <v>1300</v>
      </c>
      <c r="E33" s="102">
        <v>0</v>
      </c>
      <c r="F33" s="102">
        <v>0</v>
      </c>
      <c r="G33" s="85"/>
      <c r="H33" s="85"/>
      <c r="I33" s="85"/>
      <c r="J33" s="85"/>
      <c r="K33" s="85"/>
      <c r="L33" s="85"/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65"/>
      <c r="S33" s="165"/>
      <c r="T33" s="165"/>
      <c r="U33" s="165"/>
    </row>
    <row r="34" spans="1:17" s="191" customFormat="1" ht="29.25" customHeight="1">
      <c r="A34" s="340" t="s">
        <v>294</v>
      </c>
      <c r="B34" s="341"/>
      <c r="C34" s="241">
        <f aca="true" t="shared" si="2" ref="C34:P34">SUM(C35:C97)</f>
        <v>849668</v>
      </c>
      <c r="D34" s="241">
        <f t="shared" si="2"/>
        <v>42847864</v>
      </c>
      <c r="E34" s="241">
        <f t="shared" si="2"/>
        <v>35201</v>
      </c>
      <c r="F34" s="241">
        <f t="shared" si="2"/>
        <v>1639897</v>
      </c>
      <c r="G34" s="241">
        <f t="shared" si="2"/>
        <v>29696</v>
      </c>
      <c r="H34" s="241">
        <f t="shared" si="2"/>
        <v>3660430</v>
      </c>
      <c r="I34" s="241">
        <f t="shared" si="2"/>
        <v>100626798</v>
      </c>
      <c r="J34" s="241">
        <f t="shared" si="2"/>
        <v>119763</v>
      </c>
      <c r="K34" s="241">
        <f t="shared" si="2"/>
        <v>100909</v>
      </c>
      <c r="L34" s="241">
        <f t="shared" si="2"/>
        <v>18854</v>
      </c>
      <c r="M34" s="241">
        <f t="shared" si="2"/>
        <v>117494</v>
      </c>
      <c r="N34" s="241">
        <f t="shared" si="2"/>
        <v>630592</v>
      </c>
      <c r="O34" s="241">
        <f t="shared" si="2"/>
        <v>186699</v>
      </c>
      <c r="P34" s="241">
        <f t="shared" si="2"/>
        <v>143137</v>
      </c>
      <c r="Q34" s="240">
        <f>P34/O34*100%</f>
        <v>0.7666725585032592</v>
      </c>
    </row>
    <row r="35" spans="1:17" s="39" customFormat="1" ht="18" customHeight="1">
      <c r="A35" s="124">
        <v>1</v>
      </c>
      <c r="B35" s="125" t="s">
        <v>169</v>
      </c>
      <c r="C35" s="85">
        <v>11063</v>
      </c>
      <c r="D35" s="85">
        <v>467799</v>
      </c>
      <c r="E35" s="85">
        <v>418</v>
      </c>
      <c r="F35" s="85">
        <v>79041</v>
      </c>
      <c r="G35" s="85">
        <v>381</v>
      </c>
      <c r="H35" s="85">
        <v>22517</v>
      </c>
      <c r="I35" s="85">
        <v>790988</v>
      </c>
      <c r="J35" s="85">
        <f>K35+L35</f>
        <v>2099</v>
      </c>
      <c r="K35" s="85">
        <v>1913</v>
      </c>
      <c r="L35" s="85">
        <v>186</v>
      </c>
      <c r="M35" s="85">
        <v>867</v>
      </c>
      <c r="N35" s="85">
        <v>8207</v>
      </c>
      <c r="O35" s="85">
        <v>6816</v>
      </c>
      <c r="P35" s="85">
        <v>5080</v>
      </c>
      <c r="Q35" s="242">
        <f>P35/O35*100%</f>
        <v>0.7453051643192489</v>
      </c>
    </row>
    <row r="36" spans="1:17" s="39" customFormat="1" ht="26.25">
      <c r="A36" s="124">
        <v>2</v>
      </c>
      <c r="B36" s="125" t="s">
        <v>254</v>
      </c>
      <c r="C36" s="85">
        <v>1367</v>
      </c>
      <c r="D36" s="85">
        <v>109520</v>
      </c>
      <c r="E36" s="85">
        <v>285</v>
      </c>
      <c r="F36" s="85">
        <v>15044</v>
      </c>
      <c r="G36" s="85">
        <v>72</v>
      </c>
      <c r="H36" s="85">
        <v>980</v>
      </c>
      <c r="I36" s="85">
        <v>82272</v>
      </c>
      <c r="J36" s="85">
        <f aca="true" t="shared" si="3" ref="J36:J97">K36+L36</f>
        <v>565</v>
      </c>
      <c r="K36" s="85">
        <v>417</v>
      </c>
      <c r="L36" s="85">
        <v>148</v>
      </c>
      <c r="M36" s="85">
        <v>629</v>
      </c>
      <c r="N36" s="85">
        <v>3506</v>
      </c>
      <c r="O36" s="85">
        <v>2116</v>
      </c>
      <c r="P36" s="85">
        <v>1266</v>
      </c>
      <c r="Q36" s="242">
        <f aca="true" t="shared" si="4" ref="Q36:Q97">P36/O36*100%</f>
        <v>0.5982986767485823</v>
      </c>
    </row>
    <row r="37" spans="1:17" s="39" customFormat="1" ht="18" customHeight="1">
      <c r="A37" s="124">
        <v>3</v>
      </c>
      <c r="B37" s="125" t="s">
        <v>170</v>
      </c>
      <c r="C37" s="85">
        <v>2522</v>
      </c>
      <c r="D37" s="85">
        <v>144703</v>
      </c>
      <c r="E37" s="85">
        <v>230</v>
      </c>
      <c r="F37" s="85">
        <v>25841</v>
      </c>
      <c r="G37" s="85">
        <v>372</v>
      </c>
      <c r="H37" s="85">
        <v>6387</v>
      </c>
      <c r="I37" s="85">
        <v>48233</v>
      </c>
      <c r="J37" s="85">
        <f t="shared" si="3"/>
        <v>1906</v>
      </c>
      <c r="K37" s="85">
        <v>1651</v>
      </c>
      <c r="L37" s="85">
        <v>255</v>
      </c>
      <c r="M37" s="85">
        <v>2518</v>
      </c>
      <c r="N37" s="85">
        <v>18234</v>
      </c>
      <c r="O37" s="85">
        <v>2882</v>
      </c>
      <c r="P37" s="85">
        <v>2184</v>
      </c>
      <c r="Q37" s="242">
        <f t="shared" si="4"/>
        <v>0.7578070784177654</v>
      </c>
    </row>
    <row r="38" spans="1:17" s="39" customFormat="1" ht="18" customHeight="1">
      <c r="A38" s="124">
        <v>4</v>
      </c>
      <c r="B38" s="125" t="s">
        <v>171</v>
      </c>
      <c r="C38" s="85">
        <v>2153</v>
      </c>
      <c r="D38" s="85">
        <v>105093</v>
      </c>
      <c r="E38" s="85">
        <v>122</v>
      </c>
      <c r="F38" s="85">
        <v>1858</v>
      </c>
      <c r="G38" s="85">
        <v>119</v>
      </c>
      <c r="H38" s="85">
        <v>4684</v>
      </c>
      <c r="I38" s="85">
        <v>19884</v>
      </c>
      <c r="J38" s="85">
        <f t="shared" si="3"/>
        <v>1775</v>
      </c>
      <c r="K38" s="85">
        <v>1405</v>
      </c>
      <c r="L38" s="85">
        <v>370</v>
      </c>
      <c r="M38" s="85">
        <v>1420</v>
      </c>
      <c r="N38" s="85">
        <v>6305</v>
      </c>
      <c r="O38" s="85">
        <v>968</v>
      </c>
      <c r="P38" s="85">
        <v>674</v>
      </c>
      <c r="Q38" s="242">
        <f t="shared" si="4"/>
        <v>0.6962809917355371</v>
      </c>
    </row>
    <row r="39" spans="1:17" s="39" customFormat="1" ht="18" customHeight="1">
      <c r="A39" s="124">
        <v>5</v>
      </c>
      <c r="B39" s="125" t="s">
        <v>172</v>
      </c>
      <c r="C39" s="85">
        <v>45551</v>
      </c>
      <c r="D39" s="85">
        <v>602154</v>
      </c>
      <c r="E39" s="85">
        <v>141</v>
      </c>
      <c r="F39" s="85">
        <v>8146</v>
      </c>
      <c r="G39" s="85">
        <v>990</v>
      </c>
      <c r="H39" s="85">
        <v>40209</v>
      </c>
      <c r="I39" s="85">
        <v>359703</v>
      </c>
      <c r="J39" s="85">
        <f t="shared" si="3"/>
        <v>1487</v>
      </c>
      <c r="K39" s="85">
        <v>1315</v>
      </c>
      <c r="L39" s="85">
        <v>172</v>
      </c>
      <c r="M39" s="85">
        <v>543</v>
      </c>
      <c r="N39" s="85">
        <v>2694</v>
      </c>
      <c r="O39" s="85">
        <v>3171</v>
      </c>
      <c r="P39" s="85">
        <v>2044</v>
      </c>
      <c r="Q39" s="242">
        <f t="shared" si="4"/>
        <v>0.6445916114790287</v>
      </c>
    </row>
    <row r="40" spans="1:17" s="39" customFormat="1" ht="18" customHeight="1">
      <c r="A40" s="124">
        <v>6</v>
      </c>
      <c r="B40" s="125" t="s">
        <v>173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>
        <v>943</v>
      </c>
      <c r="N40" s="85">
        <v>5848</v>
      </c>
      <c r="O40" s="85"/>
      <c r="P40" s="85"/>
      <c r="Q40" s="242" t="e">
        <f t="shared" si="4"/>
        <v>#DIV/0!</v>
      </c>
    </row>
    <row r="41" spans="1:17" s="39" customFormat="1" ht="18" customHeight="1">
      <c r="A41" s="124">
        <v>7</v>
      </c>
      <c r="B41" s="125" t="s">
        <v>174</v>
      </c>
      <c r="C41" s="85">
        <v>63036</v>
      </c>
      <c r="D41" s="198">
        <v>1715466</v>
      </c>
      <c r="E41" s="85">
        <v>645</v>
      </c>
      <c r="F41" s="85">
        <v>12947</v>
      </c>
      <c r="G41" s="85">
        <v>191</v>
      </c>
      <c r="H41" s="85">
        <v>4303</v>
      </c>
      <c r="I41" s="85">
        <v>157940</v>
      </c>
      <c r="J41" s="85">
        <f t="shared" si="3"/>
        <v>2645</v>
      </c>
      <c r="K41" s="85">
        <v>2473</v>
      </c>
      <c r="L41" s="85">
        <v>172</v>
      </c>
      <c r="M41" s="85">
        <v>982</v>
      </c>
      <c r="N41" s="85">
        <v>7717</v>
      </c>
      <c r="O41" s="85">
        <v>3862</v>
      </c>
      <c r="P41" s="85">
        <v>2993</v>
      </c>
      <c r="Q41" s="242">
        <f t="shared" si="4"/>
        <v>0.7749870533402382</v>
      </c>
    </row>
    <row r="42" spans="1:17" s="39" customFormat="1" ht="18" customHeight="1">
      <c r="A42" s="124">
        <v>8</v>
      </c>
      <c r="B42" s="125" t="s">
        <v>175</v>
      </c>
      <c r="C42" s="85">
        <v>8383</v>
      </c>
      <c r="D42" s="198">
        <v>1104154</v>
      </c>
      <c r="E42" s="85">
        <v>207</v>
      </c>
      <c r="F42" s="85">
        <v>11252</v>
      </c>
      <c r="G42" s="85">
        <v>287</v>
      </c>
      <c r="H42" s="85">
        <v>70257</v>
      </c>
      <c r="I42" s="85">
        <v>312399</v>
      </c>
      <c r="J42" s="85">
        <f t="shared" si="3"/>
        <v>2048</v>
      </c>
      <c r="K42" s="85">
        <v>1673</v>
      </c>
      <c r="L42" s="85">
        <v>375</v>
      </c>
      <c r="M42" s="85">
        <v>1149</v>
      </c>
      <c r="N42" s="85">
        <v>8224</v>
      </c>
      <c r="O42" s="85">
        <v>2602</v>
      </c>
      <c r="P42" s="85">
        <v>2071</v>
      </c>
      <c r="Q42" s="242">
        <f t="shared" si="4"/>
        <v>0.7959262106072252</v>
      </c>
    </row>
    <row r="43" spans="1:17" s="39" customFormat="1" ht="15.75" customHeight="1">
      <c r="A43" s="124">
        <v>9</v>
      </c>
      <c r="B43" s="125" t="s">
        <v>176</v>
      </c>
      <c r="C43" s="85">
        <v>29852</v>
      </c>
      <c r="D43" s="198">
        <v>1659986</v>
      </c>
      <c r="E43" s="85">
        <v>413</v>
      </c>
      <c r="F43" s="85">
        <v>3836</v>
      </c>
      <c r="G43" s="85">
        <v>1705</v>
      </c>
      <c r="H43" s="85">
        <v>18400</v>
      </c>
      <c r="I43" s="85">
        <v>1028284</v>
      </c>
      <c r="J43" s="85">
        <f t="shared" si="3"/>
        <v>1812</v>
      </c>
      <c r="K43" s="85">
        <v>1659</v>
      </c>
      <c r="L43" s="85">
        <v>153</v>
      </c>
      <c r="M43" s="85">
        <v>598</v>
      </c>
      <c r="N43" s="85">
        <v>4454</v>
      </c>
      <c r="O43" s="85">
        <v>2615</v>
      </c>
      <c r="P43" s="85">
        <v>1832</v>
      </c>
      <c r="Q43" s="242">
        <f t="shared" si="4"/>
        <v>0.7005736137667304</v>
      </c>
    </row>
    <row r="44" spans="1:17" s="39" customFormat="1" ht="18" customHeight="1">
      <c r="A44" s="124">
        <v>10</v>
      </c>
      <c r="B44" s="125" t="s">
        <v>177</v>
      </c>
      <c r="C44" s="85">
        <v>153</v>
      </c>
      <c r="D44" s="85">
        <v>106660</v>
      </c>
      <c r="E44" s="85">
        <v>339</v>
      </c>
      <c r="F44" s="85">
        <v>4584</v>
      </c>
      <c r="G44" s="85">
        <v>163</v>
      </c>
      <c r="H44" s="85">
        <v>2415</v>
      </c>
      <c r="I44" s="85">
        <v>83630</v>
      </c>
      <c r="J44" s="85">
        <f t="shared" si="3"/>
        <v>1214</v>
      </c>
      <c r="K44" s="85">
        <v>1168</v>
      </c>
      <c r="L44" s="85">
        <v>46</v>
      </c>
      <c r="M44" s="85">
        <v>783</v>
      </c>
      <c r="N44" s="85">
        <v>4435</v>
      </c>
      <c r="O44" s="85">
        <v>1020</v>
      </c>
      <c r="P44" s="85">
        <v>759</v>
      </c>
      <c r="Q44" s="242">
        <f t="shared" si="4"/>
        <v>0.7441176470588236</v>
      </c>
    </row>
    <row r="45" spans="1:17" s="39" customFormat="1" ht="18" customHeight="1">
      <c r="A45" s="124">
        <v>11</v>
      </c>
      <c r="B45" s="125" t="s">
        <v>178</v>
      </c>
      <c r="C45" s="85">
        <v>1896</v>
      </c>
      <c r="D45" s="85">
        <v>257759</v>
      </c>
      <c r="E45" s="85">
        <v>125</v>
      </c>
      <c r="F45" s="85">
        <v>3962</v>
      </c>
      <c r="G45" s="85">
        <v>383</v>
      </c>
      <c r="H45" s="85">
        <v>17528</v>
      </c>
      <c r="I45" s="85">
        <v>362090</v>
      </c>
      <c r="J45" s="85">
        <f t="shared" si="3"/>
        <v>516</v>
      </c>
      <c r="K45" s="85">
        <v>361</v>
      </c>
      <c r="L45" s="85">
        <v>155</v>
      </c>
      <c r="M45" s="85">
        <v>530</v>
      </c>
      <c r="N45" s="85">
        <v>3543</v>
      </c>
      <c r="O45" s="85">
        <v>1952</v>
      </c>
      <c r="P45" s="85">
        <v>1229</v>
      </c>
      <c r="Q45" s="242">
        <f t="shared" si="4"/>
        <v>0.6296106557377049</v>
      </c>
    </row>
    <row r="46" spans="1:17" s="39" customFormat="1" ht="18" customHeight="1">
      <c r="A46" s="124">
        <v>12</v>
      </c>
      <c r="B46" s="125" t="s">
        <v>179</v>
      </c>
      <c r="C46" s="85">
        <v>8113</v>
      </c>
      <c r="D46" s="85">
        <v>239661</v>
      </c>
      <c r="E46" s="85">
        <v>291</v>
      </c>
      <c r="F46" s="85">
        <v>32685</v>
      </c>
      <c r="G46" s="85">
        <v>212</v>
      </c>
      <c r="H46" s="85">
        <v>143004</v>
      </c>
      <c r="I46" s="85">
        <v>46587</v>
      </c>
      <c r="J46" s="85">
        <f t="shared" si="3"/>
        <v>1704</v>
      </c>
      <c r="K46" s="85">
        <v>1384</v>
      </c>
      <c r="L46" s="85">
        <v>320</v>
      </c>
      <c r="M46" s="85">
        <v>949</v>
      </c>
      <c r="N46" s="85">
        <v>6141</v>
      </c>
      <c r="O46" s="85">
        <v>3530</v>
      </c>
      <c r="P46" s="85">
        <v>3036</v>
      </c>
      <c r="Q46" s="242">
        <f t="shared" si="4"/>
        <v>0.860056657223796</v>
      </c>
    </row>
    <row r="47" spans="1:17" s="39" customFormat="1" ht="18" customHeight="1">
      <c r="A47" s="124">
        <v>13</v>
      </c>
      <c r="B47" s="125" t="s">
        <v>180</v>
      </c>
      <c r="C47" s="85">
        <v>28676</v>
      </c>
      <c r="D47" s="85">
        <v>358022</v>
      </c>
      <c r="E47" s="85">
        <v>261</v>
      </c>
      <c r="F47" s="85">
        <v>86964</v>
      </c>
      <c r="G47" s="85">
        <v>166</v>
      </c>
      <c r="H47" s="85">
        <v>31178</v>
      </c>
      <c r="I47" s="85">
        <v>413110</v>
      </c>
      <c r="J47" s="85">
        <f t="shared" si="3"/>
        <v>1366</v>
      </c>
      <c r="K47" s="85">
        <v>1014</v>
      </c>
      <c r="L47" s="85">
        <v>352</v>
      </c>
      <c r="M47" s="85">
        <v>616</v>
      </c>
      <c r="N47" s="85">
        <v>4159</v>
      </c>
      <c r="O47" s="85">
        <v>3830</v>
      </c>
      <c r="P47" s="85">
        <v>3034</v>
      </c>
      <c r="Q47" s="242">
        <f t="shared" si="4"/>
        <v>0.7921671018276762</v>
      </c>
    </row>
    <row r="48" spans="1:17" s="39" customFormat="1" ht="15.75" customHeight="1">
      <c r="A48" s="124">
        <v>14</v>
      </c>
      <c r="B48" s="125" t="s">
        <v>181</v>
      </c>
      <c r="C48" s="85">
        <v>667</v>
      </c>
      <c r="D48" s="85">
        <v>39669</v>
      </c>
      <c r="E48" s="85">
        <v>199</v>
      </c>
      <c r="F48" s="85">
        <v>3781</v>
      </c>
      <c r="G48" s="85">
        <v>22</v>
      </c>
      <c r="H48" s="85">
        <v>501</v>
      </c>
      <c r="I48" s="85">
        <v>1558</v>
      </c>
      <c r="J48" s="85">
        <f t="shared" si="3"/>
        <v>835</v>
      </c>
      <c r="K48" s="85">
        <v>615</v>
      </c>
      <c r="L48" s="85">
        <v>220</v>
      </c>
      <c r="M48" s="85">
        <v>2133</v>
      </c>
      <c r="N48" s="85">
        <v>11101</v>
      </c>
      <c r="O48" s="85">
        <v>1621</v>
      </c>
      <c r="P48" s="85">
        <v>1511</v>
      </c>
      <c r="Q48" s="242">
        <f t="shared" si="4"/>
        <v>0.932140653917335</v>
      </c>
    </row>
    <row r="49" spans="1:17" s="39" customFormat="1" ht="18" customHeight="1">
      <c r="A49" s="124">
        <v>15</v>
      </c>
      <c r="B49" s="125" t="s">
        <v>182</v>
      </c>
      <c r="C49" s="85">
        <v>2973</v>
      </c>
      <c r="D49" s="85">
        <v>275939</v>
      </c>
      <c r="E49" s="85">
        <v>65</v>
      </c>
      <c r="F49" s="85">
        <v>2804</v>
      </c>
      <c r="G49" s="85">
        <v>78</v>
      </c>
      <c r="H49" s="85">
        <v>4767</v>
      </c>
      <c r="I49" s="85">
        <v>111328</v>
      </c>
      <c r="J49" s="85">
        <f t="shared" si="3"/>
        <v>1200</v>
      </c>
      <c r="K49" s="85">
        <v>1009</v>
      </c>
      <c r="L49" s="85">
        <v>191</v>
      </c>
      <c r="M49" s="85">
        <v>1879</v>
      </c>
      <c r="N49" s="85">
        <v>7351</v>
      </c>
      <c r="O49" s="85">
        <v>1509</v>
      </c>
      <c r="P49" s="85">
        <v>1255</v>
      </c>
      <c r="Q49" s="242">
        <f t="shared" si="4"/>
        <v>0.8316766070245195</v>
      </c>
    </row>
    <row r="50" spans="1:17" s="39" customFormat="1" ht="18" customHeight="1">
      <c r="A50" s="124">
        <v>16</v>
      </c>
      <c r="B50" s="125" t="s">
        <v>183</v>
      </c>
      <c r="C50" s="85">
        <v>829</v>
      </c>
      <c r="D50" s="85">
        <v>55941</v>
      </c>
      <c r="E50" s="85">
        <v>89</v>
      </c>
      <c r="F50" s="85">
        <v>3255</v>
      </c>
      <c r="G50" s="85">
        <v>339</v>
      </c>
      <c r="H50" s="85">
        <v>1673</v>
      </c>
      <c r="I50" s="85">
        <v>1500461</v>
      </c>
      <c r="J50" s="85">
        <f t="shared" si="3"/>
        <v>4770</v>
      </c>
      <c r="K50" s="85">
        <v>4029</v>
      </c>
      <c r="L50" s="85">
        <v>741</v>
      </c>
      <c r="M50" s="85">
        <v>2437</v>
      </c>
      <c r="N50" s="85">
        <v>12777</v>
      </c>
      <c r="O50" s="85">
        <v>2966</v>
      </c>
      <c r="P50" s="85">
        <v>2073</v>
      </c>
      <c r="Q50" s="242">
        <f t="shared" si="4"/>
        <v>0.6989211058664868</v>
      </c>
    </row>
    <row r="51" spans="1:17" s="39" customFormat="1" ht="18" customHeight="1">
      <c r="A51" s="124">
        <v>17</v>
      </c>
      <c r="B51" s="125" t="s">
        <v>184</v>
      </c>
      <c r="C51" s="85">
        <v>607</v>
      </c>
      <c r="D51" s="85">
        <v>55656</v>
      </c>
      <c r="E51" s="85">
        <v>58</v>
      </c>
      <c r="F51" s="85">
        <v>3201</v>
      </c>
      <c r="G51" s="85">
        <v>148</v>
      </c>
      <c r="H51" s="85">
        <v>1053</v>
      </c>
      <c r="I51" s="85">
        <v>36295</v>
      </c>
      <c r="J51" s="85">
        <f t="shared" si="3"/>
        <v>363</v>
      </c>
      <c r="K51" s="85">
        <v>158</v>
      </c>
      <c r="L51" s="85">
        <v>205</v>
      </c>
      <c r="M51" s="85">
        <v>680</v>
      </c>
      <c r="N51" s="85">
        <v>3393</v>
      </c>
      <c r="O51" s="85">
        <v>789</v>
      </c>
      <c r="P51" s="85">
        <v>497</v>
      </c>
      <c r="Q51" s="242">
        <f t="shared" si="4"/>
        <v>0.6299112801013942</v>
      </c>
    </row>
    <row r="52" spans="1:17" s="39" customFormat="1" ht="18" customHeight="1">
      <c r="A52" s="124">
        <v>18</v>
      </c>
      <c r="B52" s="125" t="s">
        <v>185</v>
      </c>
      <c r="C52" s="85">
        <v>1634</v>
      </c>
      <c r="D52" s="85">
        <v>112224</v>
      </c>
      <c r="E52" s="85">
        <v>111</v>
      </c>
      <c r="F52" s="85">
        <v>6008</v>
      </c>
      <c r="G52" s="85">
        <v>25</v>
      </c>
      <c r="H52" s="85">
        <v>6178</v>
      </c>
      <c r="I52" s="85">
        <v>43157</v>
      </c>
      <c r="J52" s="85">
        <f t="shared" si="3"/>
        <v>1442</v>
      </c>
      <c r="K52" s="85">
        <v>1152</v>
      </c>
      <c r="L52" s="85">
        <v>290</v>
      </c>
      <c r="M52" s="85">
        <v>1707</v>
      </c>
      <c r="N52" s="85">
        <v>8338</v>
      </c>
      <c r="O52" s="85">
        <v>704</v>
      </c>
      <c r="P52" s="85">
        <v>469</v>
      </c>
      <c r="Q52" s="242">
        <f t="shared" si="4"/>
        <v>0.6661931818181818</v>
      </c>
    </row>
    <row r="53" spans="1:17" s="39" customFormat="1" ht="18" customHeight="1">
      <c r="A53" s="124">
        <v>19</v>
      </c>
      <c r="B53" s="126" t="s">
        <v>203</v>
      </c>
      <c r="C53" s="85">
        <v>10845</v>
      </c>
      <c r="D53" s="198">
        <v>2660411</v>
      </c>
      <c r="E53" s="85">
        <v>340</v>
      </c>
      <c r="F53" s="85">
        <v>9059</v>
      </c>
      <c r="G53" s="85">
        <v>424</v>
      </c>
      <c r="H53" s="85">
        <v>6686</v>
      </c>
      <c r="I53" s="198">
        <v>58767178</v>
      </c>
      <c r="J53" s="85">
        <f t="shared" si="3"/>
        <v>1384</v>
      </c>
      <c r="K53" s="85">
        <v>840</v>
      </c>
      <c r="L53" s="85">
        <v>544</v>
      </c>
      <c r="M53" s="85">
        <v>881</v>
      </c>
      <c r="N53" s="85">
        <v>4569</v>
      </c>
      <c r="O53" s="85">
        <v>2932</v>
      </c>
      <c r="P53" s="85">
        <v>2101</v>
      </c>
      <c r="Q53" s="242">
        <f t="shared" si="4"/>
        <v>0.7165757162346521</v>
      </c>
    </row>
    <row r="54" spans="1:17" s="39" customFormat="1" ht="18" customHeight="1">
      <c r="A54" s="124">
        <v>20</v>
      </c>
      <c r="B54" s="126" t="s">
        <v>204</v>
      </c>
      <c r="C54" s="198">
        <v>212784</v>
      </c>
      <c r="D54" s="198">
        <v>2841439</v>
      </c>
      <c r="E54" s="85">
        <v>1009</v>
      </c>
      <c r="F54" s="85">
        <v>40789</v>
      </c>
      <c r="G54" s="85">
        <v>447</v>
      </c>
      <c r="H54" s="85">
        <v>32843</v>
      </c>
      <c r="I54" s="198">
        <v>18693949</v>
      </c>
      <c r="J54" s="85">
        <f t="shared" si="3"/>
        <v>3545</v>
      </c>
      <c r="K54" s="85">
        <v>3156</v>
      </c>
      <c r="L54" s="85">
        <f>283+106</f>
        <v>389</v>
      </c>
      <c r="M54" s="85">
        <v>679</v>
      </c>
      <c r="N54" s="85">
        <v>3901</v>
      </c>
      <c r="O54" s="85">
        <v>5441</v>
      </c>
      <c r="P54" s="85">
        <v>3905</v>
      </c>
      <c r="Q54" s="242">
        <f t="shared" si="4"/>
        <v>0.7176989523984562</v>
      </c>
    </row>
    <row r="55" spans="1:17" s="39" customFormat="1" ht="18" customHeight="1">
      <c r="A55" s="124">
        <v>21</v>
      </c>
      <c r="B55" s="126" t="s">
        <v>205</v>
      </c>
      <c r="C55" s="85">
        <v>9704</v>
      </c>
      <c r="D55" s="85">
        <v>780817</v>
      </c>
      <c r="E55" s="85">
        <v>222</v>
      </c>
      <c r="F55" s="85">
        <v>11756</v>
      </c>
      <c r="G55" s="85">
        <v>600</v>
      </c>
      <c r="H55" s="85">
        <v>36633</v>
      </c>
      <c r="I55" s="85">
        <v>371860</v>
      </c>
      <c r="J55" s="85">
        <f t="shared" si="3"/>
        <v>2728</v>
      </c>
      <c r="K55" s="85">
        <v>2287</v>
      </c>
      <c r="L55" s="85">
        <v>441</v>
      </c>
      <c r="M55" s="85">
        <v>2123</v>
      </c>
      <c r="N55" s="85">
        <v>10558</v>
      </c>
      <c r="O55" s="85">
        <v>1780</v>
      </c>
      <c r="P55" s="85">
        <v>1234</v>
      </c>
      <c r="Q55" s="242">
        <f t="shared" si="4"/>
        <v>0.6932584269662921</v>
      </c>
    </row>
    <row r="56" spans="1:17" s="39" customFormat="1" ht="18" customHeight="1">
      <c r="A56" s="124">
        <v>22</v>
      </c>
      <c r="B56" s="126" t="s">
        <v>206</v>
      </c>
      <c r="C56" s="85">
        <v>8155</v>
      </c>
      <c r="D56" s="198">
        <v>2092536</v>
      </c>
      <c r="E56" s="85">
        <v>2047</v>
      </c>
      <c r="F56" s="85">
        <v>3750</v>
      </c>
      <c r="G56" s="85">
        <v>353</v>
      </c>
      <c r="H56" s="85">
        <v>2080</v>
      </c>
      <c r="I56" s="85">
        <v>86136</v>
      </c>
      <c r="J56" s="85">
        <f t="shared" si="3"/>
        <v>2831</v>
      </c>
      <c r="K56" s="85">
        <v>2361</v>
      </c>
      <c r="L56" s="85">
        <v>470</v>
      </c>
      <c r="M56" s="85">
        <v>2047</v>
      </c>
      <c r="N56" s="85">
        <v>11589</v>
      </c>
      <c r="O56" s="85">
        <v>1951</v>
      </c>
      <c r="P56" s="85">
        <v>1923</v>
      </c>
      <c r="Q56" s="242">
        <f t="shared" si="4"/>
        <v>0.9856483854433624</v>
      </c>
    </row>
    <row r="57" spans="1:17" s="39" customFormat="1" ht="18" customHeight="1">
      <c r="A57" s="124">
        <v>23</v>
      </c>
      <c r="B57" s="126" t="s">
        <v>207</v>
      </c>
      <c r="C57" s="85">
        <v>315</v>
      </c>
      <c r="D57" s="85">
        <v>35750</v>
      </c>
      <c r="E57" s="85">
        <v>116</v>
      </c>
      <c r="F57" s="85">
        <v>9600</v>
      </c>
      <c r="G57" s="85">
        <v>37</v>
      </c>
      <c r="H57" s="85">
        <v>11156</v>
      </c>
      <c r="I57" s="85">
        <v>22628</v>
      </c>
      <c r="J57" s="85">
        <f t="shared" si="3"/>
        <v>581</v>
      </c>
      <c r="K57" s="85">
        <v>432</v>
      </c>
      <c r="L57" s="85">
        <v>149</v>
      </c>
      <c r="M57" s="85">
        <v>1303</v>
      </c>
      <c r="N57" s="85">
        <v>1303</v>
      </c>
      <c r="O57" s="85">
        <v>2226</v>
      </c>
      <c r="P57" s="85">
        <v>1697</v>
      </c>
      <c r="Q57" s="242">
        <f t="shared" si="4"/>
        <v>0.7623539982030548</v>
      </c>
    </row>
    <row r="58" spans="1:17" s="39" customFormat="1" ht="18" customHeight="1">
      <c r="A58" s="124">
        <v>24</v>
      </c>
      <c r="B58" s="126" t="s">
        <v>208</v>
      </c>
      <c r="C58" s="85">
        <v>1776</v>
      </c>
      <c r="D58" s="85">
        <v>184052</v>
      </c>
      <c r="E58" s="85">
        <v>514</v>
      </c>
      <c r="F58" s="85">
        <v>400015</v>
      </c>
      <c r="G58" s="85">
        <v>73</v>
      </c>
      <c r="H58" s="85">
        <v>248543</v>
      </c>
      <c r="I58" s="85">
        <v>3979923</v>
      </c>
      <c r="J58" s="85">
        <f t="shared" si="3"/>
        <v>940</v>
      </c>
      <c r="K58" s="85">
        <v>757</v>
      </c>
      <c r="L58" s="85">
        <v>183</v>
      </c>
      <c r="M58" s="85">
        <v>2798</v>
      </c>
      <c r="N58" s="85">
        <v>19306</v>
      </c>
      <c r="O58" s="85">
        <v>8620</v>
      </c>
      <c r="P58" s="85">
        <v>7152</v>
      </c>
      <c r="Q58" s="242">
        <f t="shared" si="4"/>
        <v>0.8296983758700696</v>
      </c>
    </row>
    <row r="59" spans="1:17" s="39" customFormat="1" ht="18" customHeight="1">
      <c r="A59" s="124">
        <v>25</v>
      </c>
      <c r="B59" s="126" t="s">
        <v>209</v>
      </c>
      <c r="C59" s="85">
        <v>6803</v>
      </c>
      <c r="D59" s="198">
        <v>1060178</v>
      </c>
      <c r="E59" s="85">
        <v>1155</v>
      </c>
      <c r="F59" s="85">
        <v>33679</v>
      </c>
      <c r="G59" s="85">
        <v>1301</v>
      </c>
      <c r="H59" s="85">
        <v>56546</v>
      </c>
      <c r="I59" s="85">
        <v>209421</v>
      </c>
      <c r="J59" s="85">
        <f t="shared" si="3"/>
        <v>1621</v>
      </c>
      <c r="K59" s="85">
        <v>1407</v>
      </c>
      <c r="L59" s="85">
        <v>214</v>
      </c>
      <c r="M59" s="85">
        <v>2822</v>
      </c>
      <c r="N59" s="85">
        <v>17602</v>
      </c>
      <c r="O59" s="85">
        <v>3190</v>
      </c>
      <c r="P59" s="85">
        <v>2542</v>
      </c>
      <c r="Q59" s="242">
        <f t="shared" si="4"/>
        <v>0.7968652037617555</v>
      </c>
    </row>
    <row r="60" spans="1:17" s="39" customFormat="1" ht="18" customHeight="1">
      <c r="A60" s="124">
        <v>26</v>
      </c>
      <c r="B60" s="126" t="s">
        <v>210</v>
      </c>
      <c r="C60" s="85">
        <v>2786</v>
      </c>
      <c r="D60" s="198">
        <v>1035684</v>
      </c>
      <c r="E60" s="85">
        <v>1024</v>
      </c>
      <c r="F60" s="85">
        <v>24945</v>
      </c>
      <c r="G60" s="85">
        <v>256</v>
      </c>
      <c r="H60" s="198">
        <v>1264911</v>
      </c>
      <c r="I60" s="85">
        <v>49407</v>
      </c>
      <c r="J60" s="85">
        <f t="shared" si="3"/>
        <v>2801</v>
      </c>
      <c r="K60" s="85">
        <v>2322</v>
      </c>
      <c r="L60" s="85">
        <v>479</v>
      </c>
      <c r="M60" s="85">
        <v>1509</v>
      </c>
      <c r="N60" s="85">
        <v>9957</v>
      </c>
      <c r="O60" s="85">
        <v>4250</v>
      </c>
      <c r="P60" s="85">
        <v>2845</v>
      </c>
      <c r="Q60" s="242">
        <f t="shared" si="4"/>
        <v>0.6694117647058824</v>
      </c>
    </row>
    <row r="61" spans="1:17" s="39" customFormat="1" ht="18" customHeight="1">
      <c r="A61" s="124">
        <v>27</v>
      </c>
      <c r="B61" s="126" t="s">
        <v>211</v>
      </c>
      <c r="C61" s="85">
        <v>11466</v>
      </c>
      <c r="D61" s="85">
        <v>546668</v>
      </c>
      <c r="E61" s="85">
        <v>1348</v>
      </c>
      <c r="F61" s="85">
        <v>23811</v>
      </c>
      <c r="G61" s="85">
        <v>243</v>
      </c>
      <c r="H61" s="85">
        <v>12043</v>
      </c>
      <c r="I61" s="85">
        <v>1014696</v>
      </c>
      <c r="J61" s="85">
        <f t="shared" si="3"/>
        <v>2069</v>
      </c>
      <c r="K61" s="85">
        <v>1851</v>
      </c>
      <c r="L61" s="85">
        <v>218</v>
      </c>
      <c r="M61" s="85">
        <v>2517</v>
      </c>
      <c r="N61" s="85">
        <v>13686</v>
      </c>
      <c r="O61" s="85">
        <v>3526</v>
      </c>
      <c r="P61" s="85">
        <v>2642</v>
      </c>
      <c r="Q61" s="242">
        <f t="shared" si="4"/>
        <v>0.7492909812819059</v>
      </c>
    </row>
    <row r="62" spans="1:17" s="39" customFormat="1" ht="18" customHeight="1">
      <c r="A62" s="124">
        <v>28</v>
      </c>
      <c r="B62" s="126" t="s">
        <v>212</v>
      </c>
      <c r="C62" s="85">
        <v>1559</v>
      </c>
      <c r="D62" s="85">
        <v>38562</v>
      </c>
      <c r="E62" s="85">
        <v>61</v>
      </c>
      <c r="F62" s="85">
        <v>8858</v>
      </c>
      <c r="G62" s="85">
        <v>89</v>
      </c>
      <c r="H62" s="85">
        <v>3407</v>
      </c>
      <c r="I62" s="85">
        <v>17492</v>
      </c>
      <c r="J62" s="85">
        <f t="shared" si="3"/>
        <v>913</v>
      </c>
      <c r="K62" s="85">
        <v>609</v>
      </c>
      <c r="L62" s="85">
        <v>304</v>
      </c>
      <c r="M62" s="85">
        <v>390</v>
      </c>
      <c r="N62" s="85">
        <v>2424</v>
      </c>
      <c r="O62" s="85">
        <v>3140</v>
      </c>
      <c r="P62" s="85">
        <v>2526</v>
      </c>
      <c r="Q62" s="242">
        <f t="shared" si="4"/>
        <v>0.8044585987261147</v>
      </c>
    </row>
    <row r="63" spans="1:17" s="39" customFormat="1" ht="18" customHeight="1">
      <c r="A63" s="124">
        <v>29</v>
      </c>
      <c r="B63" s="126" t="s">
        <v>213</v>
      </c>
      <c r="C63" s="85">
        <v>4106</v>
      </c>
      <c r="D63" s="85">
        <v>288644</v>
      </c>
      <c r="E63" s="85">
        <v>311</v>
      </c>
      <c r="F63" s="85">
        <v>25044</v>
      </c>
      <c r="G63" s="85">
        <v>312</v>
      </c>
      <c r="H63" s="85">
        <v>8846</v>
      </c>
      <c r="I63" s="85">
        <v>863004</v>
      </c>
      <c r="J63" s="85">
        <f t="shared" si="3"/>
        <v>1538</v>
      </c>
      <c r="K63" s="85">
        <v>1354</v>
      </c>
      <c r="L63" s="85">
        <v>184</v>
      </c>
      <c r="M63" s="85">
        <v>2032</v>
      </c>
      <c r="N63" s="85">
        <v>11291</v>
      </c>
      <c r="O63" s="85">
        <v>1471</v>
      </c>
      <c r="P63" s="85">
        <v>1289</v>
      </c>
      <c r="Q63" s="242">
        <f t="shared" si="4"/>
        <v>0.876274643099932</v>
      </c>
    </row>
    <row r="64" spans="1:17" s="39" customFormat="1" ht="18" customHeight="1">
      <c r="A64" s="124">
        <v>30</v>
      </c>
      <c r="B64" s="126" t="s">
        <v>214</v>
      </c>
      <c r="C64" s="85">
        <v>3534</v>
      </c>
      <c r="D64" s="85">
        <v>282259</v>
      </c>
      <c r="E64" s="85">
        <v>239</v>
      </c>
      <c r="F64" s="85">
        <v>22487</v>
      </c>
      <c r="G64" s="85">
        <v>88</v>
      </c>
      <c r="H64" s="85">
        <v>41000</v>
      </c>
      <c r="I64" s="85">
        <v>835599</v>
      </c>
      <c r="J64" s="85">
        <f t="shared" si="3"/>
        <v>745</v>
      </c>
      <c r="K64" s="85">
        <v>569</v>
      </c>
      <c r="L64" s="85">
        <v>176</v>
      </c>
      <c r="M64" s="85">
        <v>1062</v>
      </c>
      <c r="N64" s="85">
        <v>6889</v>
      </c>
      <c r="O64" s="85">
        <v>1620</v>
      </c>
      <c r="P64" s="85">
        <v>1167</v>
      </c>
      <c r="Q64" s="242">
        <f t="shared" si="4"/>
        <v>0.7203703703703703</v>
      </c>
    </row>
    <row r="65" spans="1:17" s="39" customFormat="1" ht="18" customHeight="1">
      <c r="A65" s="124">
        <v>31</v>
      </c>
      <c r="B65" s="126" t="s">
        <v>215</v>
      </c>
      <c r="C65" s="85">
        <v>2491</v>
      </c>
      <c r="D65" s="85">
        <v>238369</v>
      </c>
      <c r="E65" s="85">
        <v>329</v>
      </c>
      <c r="F65" s="85">
        <v>16118</v>
      </c>
      <c r="G65" s="85">
        <v>792</v>
      </c>
      <c r="H65" s="85">
        <v>86247</v>
      </c>
      <c r="I65" s="85">
        <v>296755</v>
      </c>
      <c r="J65" s="85">
        <f t="shared" si="3"/>
        <v>1146</v>
      </c>
      <c r="K65" s="85">
        <v>908</v>
      </c>
      <c r="L65" s="85">
        <v>238</v>
      </c>
      <c r="M65" s="85">
        <v>1044</v>
      </c>
      <c r="N65" s="85">
        <v>5558</v>
      </c>
      <c r="O65" s="85">
        <v>1181</v>
      </c>
      <c r="P65" s="85">
        <v>995</v>
      </c>
      <c r="Q65" s="242">
        <f t="shared" si="4"/>
        <v>0.842506350550381</v>
      </c>
    </row>
    <row r="66" spans="1:17" s="39" customFormat="1" ht="18" customHeight="1">
      <c r="A66" s="124">
        <v>32</v>
      </c>
      <c r="B66" s="126" t="s">
        <v>216</v>
      </c>
      <c r="C66" s="85">
        <v>51132</v>
      </c>
      <c r="D66" s="198">
        <v>1333838</v>
      </c>
      <c r="E66" s="85">
        <v>515</v>
      </c>
      <c r="F66" s="85">
        <v>15728</v>
      </c>
      <c r="G66" s="85">
        <v>471</v>
      </c>
      <c r="H66" s="85">
        <v>59966</v>
      </c>
      <c r="I66" s="85">
        <v>416483</v>
      </c>
      <c r="J66" s="85">
        <f t="shared" si="3"/>
        <v>1670</v>
      </c>
      <c r="K66" s="85">
        <v>1204</v>
      </c>
      <c r="L66" s="85">
        <v>466</v>
      </c>
      <c r="M66" s="85">
        <v>801</v>
      </c>
      <c r="N66" s="85">
        <v>6191</v>
      </c>
      <c r="O66" s="85">
        <v>6111</v>
      </c>
      <c r="P66" s="85">
        <v>4481</v>
      </c>
      <c r="Q66" s="242">
        <f t="shared" si="4"/>
        <v>0.7332678775977745</v>
      </c>
    </row>
    <row r="67" spans="1:17" s="39" customFormat="1" ht="18" customHeight="1">
      <c r="A67" s="124">
        <v>33</v>
      </c>
      <c r="B67" s="126" t="s">
        <v>217</v>
      </c>
      <c r="C67" s="85">
        <v>4484</v>
      </c>
      <c r="D67" s="85">
        <v>424030</v>
      </c>
      <c r="E67" s="85">
        <v>200</v>
      </c>
      <c r="F67" s="85">
        <v>4822</v>
      </c>
      <c r="G67" s="85">
        <v>500</v>
      </c>
      <c r="H67" s="85">
        <v>39972</v>
      </c>
      <c r="I67" s="85">
        <v>129813</v>
      </c>
      <c r="J67" s="85">
        <f t="shared" si="3"/>
        <v>702</v>
      </c>
      <c r="K67" s="85">
        <v>430</v>
      </c>
      <c r="L67" s="85">
        <v>272</v>
      </c>
      <c r="M67" s="85">
        <v>842</v>
      </c>
      <c r="N67" s="85">
        <v>4952</v>
      </c>
      <c r="O67" s="85">
        <v>596</v>
      </c>
      <c r="P67" s="85">
        <v>475</v>
      </c>
      <c r="Q67" s="242">
        <f t="shared" si="4"/>
        <v>0.7969798657718121</v>
      </c>
    </row>
    <row r="68" spans="1:17" s="39" customFormat="1" ht="18" customHeight="1">
      <c r="A68" s="124">
        <v>34</v>
      </c>
      <c r="B68" s="126" t="s">
        <v>218</v>
      </c>
      <c r="C68" s="85">
        <v>1588</v>
      </c>
      <c r="D68" s="85">
        <v>81626</v>
      </c>
      <c r="E68" s="85">
        <v>82</v>
      </c>
      <c r="F68" s="85">
        <v>3078</v>
      </c>
      <c r="G68" s="85">
        <v>76</v>
      </c>
      <c r="H68" s="85">
        <v>35</v>
      </c>
      <c r="I68" s="85">
        <v>17086</v>
      </c>
      <c r="J68" s="85">
        <f t="shared" si="3"/>
        <v>1087</v>
      </c>
      <c r="K68" s="85">
        <v>913</v>
      </c>
      <c r="L68" s="85">
        <v>174</v>
      </c>
      <c r="M68" s="85">
        <v>1117</v>
      </c>
      <c r="N68" s="85">
        <v>4929</v>
      </c>
      <c r="O68" s="85">
        <v>635</v>
      </c>
      <c r="P68" s="85">
        <v>521</v>
      </c>
      <c r="Q68" s="242">
        <f t="shared" si="4"/>
        <v>0.8204724409448819</v>
      </c>
    </row>
    <row r="69" spans="1:17" s="39" customFormat="1" ht="18" customHeight="1">
      <c r="A69" s="124">
        <v>35</v>
      </c>
      <c r="B69" s="126" t="s">
        <v>219</v>
      </c>
      <c r="C69" s="85">
        <v>2859</v>
      </c>
      <c r="D69" s="85">
        <v>255703</v>
      </c>
      <c r="E69" s="85">
        <v>853</v>
      </c>
      <c r="F69" s="85">
        <v>46052</v>
      </c>
      <c r="G69" s="85">
        <v>601</v>
      </c>
      <c r="H69" s="85">
        <v>29567</v>
      </c>
      <c r="I69" s="85">
        <v>89708</v>
      </c>
      <c r="J69" s="85">
        <f t="shared" si="3"/>
        <v>3575</v>
      </c>
      <c r="K69" s="85">
        <v>3327</v>
      </c>
      <c r="L69" s="85">
        <v>248</v>
      </c>
      <c r="M69" s="85">
        <v>1175</v>
      </c>
      <c r="N69" s="85">
        <v>5852</v>
      </c>
      <c r="O69" s="85">
        <v>3111</v>
      </c>
      <c r="P69" s="85">
        <v>2277</v>
      </c>
      <c r="Q69" s="242">
        <f t="shared" si="4"/>
        <v>0.7319189971070396</v>
      </c>
    </row>
    <row r="70" spans="1:17" s="39" customFormat="1" ht="18" customHeight="1">
      <c r="A70" s="124">
        <v>36</v>
      </c>
      <c r="B70" s="139" t="s">
        <v>220</v>
      </c>
      <c r="C70" s="85">
        <v>5607</v>
      </c>
      <c r="D70" s="85">
        <v>371159</v>
      </c>
      <c r="E70" s="85">
        <v>417</v>
      </c>
      <c r="F70" s="85">
        <v>3599</v>
      </c>
      <c r="G70" s="85">
        <v>179</v>
      </c>
      <c r="H70" s="85">
        <v>3610</v>
      </c>
      <c r="I70" s="85">
        <v>138544</v>
      </c>
      <c r="J70" s="85">
        <f t="shared" si="3"/>
        <v>2322</v>
      </c>
      <c r="K70" s="85">
        <v>2029</v>
      </c>
      <c r="L70" s="85">
        <v>293</v>
      </c>
      <c r="M70" s="85">
        <v>2289</v>
      </c>
      <c r="N70" s="85">
        <v>12822</v>
      </c>
      <c r="O70" s="85">
        <v>1538</v>
      </c>
      <c r="P70" s="85">
        <v>964</v>
      </c>
      <c r="Q70" s="242">
        <f t="shared" si="4"/>
        <v>0.6267880364109233</v>
      </c>
    </row>
    <row r="71" spans="1:17" s="39" customFormat="1" ht="18" customHeight="1">
      <c r="A71" s="124">
        <v>37</v>
      </c>
      <c r="B71" s="139" t="s">
        <v>221</v>
      </c>
      <c r="C71" s="85">
        <v>7001</v>
      </c>
      <c r="D71" s="85">
        <v>688918</v>
      </c>
      <c r="E71" s="85">
        <v>164</v>
      </c>
      <c r="F71" s="85">
        <v>614</v>
      </c>
      <c r="G71" s="85">
        <v>500</v>
      </c>
      <c r="H71" s="85">
        <v>3030</v>
      </c>
      <c r="I71" s="85">
        <v>17636</v>
      </c>
      <c r="J71" s="85">
        <f t="shared" si="3"/>
        <v>2793</v>
      </c>
      <c r="K71" s="85">
        <v>2237</v>
      </c>
      <c r="L71" s="85">
        <v>556</v>
      </c>
      <c r="M71" s="85">
        <v>2205</v>
      </c>
      <c r="N71" s="85">
        <v>10356</v>
      </c>
      <c r="O71" s="85">
        <v>2090</v>
      </c>
      <c r="P71" s="85">
        <v>1854</v>
      </c>
      <c r="Q71" s="242">
        <f t="shared" si="4"/>
        <v>0.8870813397129187</v>
      </c>
    </row>
    <row r="72" spans="1:17" s="39" customFormat="1" ht="18" customHeight="1">
      <c r="A72" s="124">
        <v>38</v>
      </c>
      <c r="B72" s="139" t="s">
        <v>222</v>
      </c>
      <c r="C72" s="85">
        <v>15848</v>
      </c>
      <c r="D72" s="85">
        <v>416299</v>
      </c>
      <c r="E72" s="85">
        <v>223</v>
      </c>
      <c r="F72" s="85">
        <v>12929</v>
      </c>
      <c r="G72" s="85">
        <v>419</v>
      </c>
      <c r="H72" s="85">
        <v>11037</v>
      </c>
      <c r="I72" s="85">
        <v>155772</v>
      </c>
      <c r="J72" s="85">
        <f t="shared" si="3"/>
        <v>2820</v>
      </c>
      <c r="K72" s="85">
        <v>2394</v>
      </c>
      <c r="L72" s="85">
        <v>426</v>
      </c>
      <c r="M72" s="85">
        <v>1051</v>
      </c>
      <c r="N72" s="85">
        <v>6706</v>
      </c>
      <c r="O72" s="85">
        <v>3927</v>
      </c>
      <c r="P72" s="85">
        <v>2938</v>
      </c>
      <c r="Q72" s="242">
        <f t="shared" si="4"/>
        <v>0.7481538069773364</v>
      </c>
    </row>
    <row r="73" spans="1:17" s="39" customFormat="1" ht="18" customHeight="1">
      <c r="A73" s="124">
        <v>39</v>
      </c>
      <c r="B73" s="139" t="s">
        <v>223</v>
      </c>
      <c r="C73" s="85">
        <v>2915</v>
      </c>
      <c r="D73" s="85">
        <v>287218</v>
      </c>
      <c r="E73" s="85">
        <v>229</v>
      </c>
      <c r="F73" s="85">
        <v>18270</v>
      </c>
      <c r="G73" s="85">
        <v>5</v>
      </c>
      <c r="H73" s="85">
        <v>106</v>
      </c>
      <c r="I73" s="85">
        <v>51895</v>
      </c>
      <c r="J73" s="85">
        <f t="shared" si="3"/>
        <v>2401</v>
      </c>
      <c r="K73" s="85">
        <v>2185</v>
      </c>
      <c r="L73" s="85">
        <v>216</v>
      </c>
      <c r="M73" s="85">
        <v>3669</v>
      </c>
      <c r="N73" s="85">
        <v>22200</v>
      </c>
      <c r="O73" s="85">
        <v>5663</v>
      </c>
      <c r="P73" s="85">
        <v>4621</v>
      </c>
      <c r="Q73" s="242">
        <f t="shared" si="4"/>
        <v>0.8159985873212079</v>
      </c>
    </row>
    <row r="74" spans="1:17" s="39" customFormat="1" ht="18" customHeight="1">
      <c r="A74" s="124">
        <v>40</v>
      </c>
      <c r="B74" s="139" t="s">
        <v>224</v>
      </c>
      <c r="C74" s="85">
        <v>4365</v>
      </c>
      <c r="D74" s="198">
        <v>1470262</v>
      </c>
      <c r="E74" s="85">
        <v>1116</v>
      </c>
      <c r="F74" s="85">
        <v>30097</v>
      </c>
      <c r="G74" s="85">
        <v>643</v>
      </c>
      <c r="H74" s="85">
        <v>34374</v>
      </c>
      <c r="I74" s="85">
        <v>183562</v>
      </c>
      <c r="J74" s="85">
        <f t="shared" si="3"/>
        <v>4041</v>
      </c>
      <c r="K74" s="85">
        <v>3251</v>
      </c>
      <c r="L74" s="85">
        <v>790</v>
      </c>
      <c r="M74" s="85">
        <v>5886</v>
      </c>
      <c r="N74" s="85">
        <v>37323</v>
      </c>
      <c r="O74" s="85">
        <v>5618</v>
      </c>
      <c r="P74" s="85">
        <v>4569</v>
      </c>
      <c r="Q74" s="242">
        <f t="shared" si="4"/>
        <v>0.8132787468850124</v>
      </c>
    </row>
    <row r="75" spans="1:17" s="39" customFormat="1" ht="18" customHeight="1">
      <c r="A75" s="124">
        <v>41</v>
      </c>
      <c r="B75" s="139" t="s">
        <v>225</v>
      </c>
      <c r="C75" s="85">
        <v>2353</v>
      </c>
      <c r="D75" s="85">
        <v>162767</v>
      </c>
      <c r="E75" s="85">
        <v>401</v>
      </c>
      <c r="F75" s="85">
        <v>12369</v>
      </c>
      <c r="G75" s="85">
        <v>279</v>
      </c>
      <c r="H75" s="85">
        <v>11089</v>
      </c>
      <c r="I75" s="85">
        <v>46337</v>
      </c>
      <c r="J75" s="85">
        <f t="shared" si="3"/>
        <v>1818</v>
      </c>
      <c r="K75" s="85">
        <v>1274</v>
      </c>
      <c r="L75" s="85">
        <v>544</v>
      </c>
      <c r="M75" s="85">
        <v>1678</v>
      </c>
      <c r="N75" s="85">
        <v>10947</v>
      </c>
      <c r="O75" s="85">
        <v>1470</v>
      </c>
      <c r="P75" s="85">
        <v>1158</v>
      </c>
      <c r="Q75" s="242">
        <f t="shared" si="4"/>
        <v>0.7877551020408163</v>
      </c>
    </row>
    <row r="76" spans="1:17" s="39" customFormat="1" ht="18" customHeight="1">
      <c r="A76" s="124">
        <v>42</v>
      </c>
      <c r="B76" s="139" t="s">
        <v>226</v>
      </c>
      <c r="C76" s="85">
        <v>488</v>
      </c>
      <c r="D76" s="85">
        <v>18984</v>
      </c>
      <c r="E76" s="85">
        <v>25</v>
      </c>
      <c r="F76" s="85">
        <v>13038</v>
      </c>
      <c r="G76" s="85">
        <v>81</v>
      </c>
      <c r="H76" s="85">
        <v>14375</v>
      </c>
      <c r="I76" s="85">
        <v>6414</v>
      </c>
      <c r="J76" s="85">
        <f t="shared" si="3"/>
        <v>1091</v>
      </c>
      <c r="K76" s="85">
        <v>857</v>
      </c>
      <c r="L76" s="85">
        <v>234</v>
      </c>
      <c r="M76" s="85">
        <v>397</v>
      </c>
      <c r="N76" s="85">
        <v>2391</v>
      </c>
      <c r="O76" s="85">
        <v>651</v>
      </c>
      <c r="P76" s="85">
        <v>399</v>
      </c>
      <c r="Q76" s="242">
        <f t="shared" si="4"/>
        <v>0.6129032258064516</v>
      </c>
    </row>
    <row r="77" spans="1:17" s="39" customFormat="1" ht="18" customHeight="1">
      <c r="A77" s="124">
        <v>43</v>
      </c>
      <c r="B77" s="139" t="s">
        <v>227</v>
      </c>
      <c r="C77" s="85">
        <v>8466</v>
      </c>
      <c r="D77" s="85">
        <v>355377</v>
      </c>
      <c r="E77" s="85">
        <v>373</v>
      </c>
      <c r="F77" s="85">
        <v>19755</v>
      </c>
      <c r="G77" s="85">
        <v>525</v>
      </c>
      <c r="H77" s="85">
        <v>9600</v>
      </c>
      <c r="I77" s="85">
        <v>232398</v>
      </c>
      <c r="J77" s="85">
        <f t="shared" si="3"/>
        <v>3968</v>
      </c>
      <c r="K77" s="85">
        <v>3641</v>
      </c>
      <c r="L77" s="85">
        <v>327</v>
      </c>
      <c r="M77" s="85">
        <v>2710</v>
      </c>
      <c r="N77" s="85">
        <v>16926</v>
      </c>
      <c r="O77" s="85">
        <v>4740</v>
      </c>
      <c r="P77" s="85">
        <v>3633</v>
      </c>
      <c r="Q77" s="242">
        <f t="shared" si="4"/>
        <v>0.7664556962025316</v>
      </c>
    </row>
    <row r="78" spans="1:17" s="39" customFormat="1" ht="18" customHeight="1">
      <c r="A78" s="124">
        <v>44</v>
      </c>
      <c r="B78" s="139" t="s">
        <v>228</v>
      </c>
      <c r="C78" s="85">
        <v>726</v>
      </c>
      <c r="D78" s="85">
        <v>81167</v>
      </c>
      <c r="E78" s="85">
        <v>98</v>
      </c>
      <c r="F78" s="85">
        <v>2880</v>
      </c>
      <c r="G78" s="85">
        <v>50</v>
      </c>
      <c r="H78" s="85">
        <v>87</v>
      </c>
      <c r="I78" s="85">
        <v>23967</v>
      </c>
      <c r="J78" s="85">
        <f t="shared" si="3"/>
        <v>572</v>
      </c>
      <c r="K78" s="85">
        <v>436</v>
      </c>
      <c r="L78" s="85">
        <v>136</v>
      </c>
      <c r="M78" s="85">
        <v>408</v>
      </c>
      <c r="N78" s="85">
        <v>2439</v>
      </c>
      <c r="O78" s="85">
        <v>1469</v>
      </c>
      <c r="P78" s="85">
        <v>1170</v>
      </c>
      <c r="Q78" s="242">
        <f t="shared" si="4"/>
        <v>0.7964601769911505</v>
      </c>
    </row>
    <row r="79" spans="1:17" s="94" customFormat="1" ht="26.25">
      <c r="A79" s="124">
        <v>45</v>
      </c>
      <c r="B79" s="140" t="s">
        <v>234</v>
      </c>
      <c r="C79" s="85">
        <v>48062</v>
      </c>
      <c r="D79" s="198">
        <v>1310452</v>
      </c>
      <c r="E79" s="85">
        <v>334</v>
      </c>
      <c r="F79" s="85">
        <v>17223</v>
      </c>
      <c r="G79" s="85">
        <v>4197</v>
      </c>
      <c r="H79" s="85">
        <v>38430</v>
      </c>
      <c r="I79" s="85">
        <v>367265</v>
      </c>
      <c r="J79" s="85">
        <f t="shared" si="3"/>
        <v>1486</v>
      </c>
      <c r="K79" s="85">
        <v>1235</v>
      </c>
      <c r="L79" s="85">
        <v>251</v>
      </c>
      <c r="M79" s="85">
        <v>1442</v>
      </c>
      <c r="N79" s="85">
        <v>9262</v>
      </c>
      <c r="O79" s="85">
        <v>3096</v>
      </c>
      <c r="P79" s="85">
        <v>2730</v>
      </c>
      <c r="Q79" s="242">
        <f t="shared" si="4"/>
        <v>0.8817829457364341</v>
      </c>
    </row>
    <row r="80" spans="1:17" s="39" customFormat="1" ht="26.25">
      <c r="A80" s="124">
        <v>46</v>
      </c>
      <c r="B80" s="140" t="s">
        <v>235</v>
      </c>
      <c r="C80" s="85">
        <v>2560</v>
      </c>
      <c r="D80" s="85">
        <v>293749</v>
      </c>
      <c r="E80" s="85">
        <v>6653</v>
      </c>
      <c r="F80" s="85">
        <v>15647</v>
      </c>
      <c r="G80" s="85">
        <v>431</v>
      </c>
      <c r="H80" s="85">
        <v>5954</v>
      </c>
      <c r="I80" s="85">
        <v>101244</v>
      </c>
      <c r="J80" s="85">
        <f t="shared" si="3"/>
        <v>2672</v>
      </c>
      <c r="K80" s="85">
        <v>2377</v>
      </c>
      <c r="L80" s="85">
        <v>295</v>
      </c>
      <c r="M80" s="85">
        <v>1864</v>
      </c>
      <c r="N80" s="85">
        <v>10295</v>
      </c>
      <c r="O80" s="85">
        <v>3005</v>
      </c>
      <c r="P80" s="85">
        <v>2511</v>
      </c>
      <c r="Q80" s="242">
        <f t="shared" si="4"/>
        <v>0.8356073211314475</v>
      </c>
    </row>
    <row r="81" spans="1:17" s="39" customFormat="1" ht="26.25">
      <c r="A81" s="124">
        <v>47</v>
      </c>
      <c r="B81" s="140" t="s">
        <v>236</v>
      </c>
      <c r="C81" s="85">
        <v>1546</v>
      </c>
      <c r="D81" s="85">
        <v>180345</v>
      </c>
      <c r="E81" s="85">
        <v>402</v>
      </c>
      <c r="F81" s="85">
        <v>147385</v>
      </c>
      <c r="G81" s="85">
        <v>212</v>
      </c>
      <c r="H81" s="85">
        <v>38577</v>
      </c>
      <c r="I81" s="85">
        <v>121697</v>
      </c>
      <c r="J81" s="85">
        <f t="shared" si="3"/>
        <v>1232</v>
      </c>
      <c r="K81" s="85">
        <v>902</v>
      </c>
      <c r="L81" s="85">
        <v>330</v>
      </c>
      <c r="M81" s="85">
        <v>1653</v>
      </c>
      <c r="N81" s="85">
        <v>8160</v>
      </c>
      <c r="O81" s="85">
        <v>5178</v>
      </c>
      <c r="P81" s="85">
        <v>3876</v>
      </c>
      <c r="Q81" s="242">
        <f t="shared" si="4"/>
        <v>0.7485515643105446</v>
      </c>
    </row>
    <row r="82" spans="1:17" s="39" customFormat="1" ht="26.25">
      <c r="A82" s="124">
        <v>48</v>
      </c>
      <c r="B82" s="140" t="s">
        <v>237</v>
      </c>
      <c r="C82" s="85">
        <v>6829</v>
      </c>
      <c r="D82" s="85">
        <v>379327</v>
      </c>
      <c r="E82" s="85">
        <v>525</v>
      </c>
      <c r="F82" s="85">
        <v>35280</v>
      </c>
      <c r="G82" s="85">
        <v>408</v>
      </c>
      <c r="H82" s="85">
        <v>17215</v>
      </c>
      <c r="I82" s="85">
        <v>649807</v>
      </c>
      <c r="J82" s="85">
        <f t="shared" si="3"/>
        <v>685</v>
      </c>
      <c r="K82" s="85">
        <v>376</v>
      </c>
      <c r="L82" s="85">
        <v>309</v>
      </c>
      <c r="M82" s="85">
        <v>1596</v>
      </c>
      <c r="N82" s="85">
        <v>9331</v>
      </c>
      <c r="O82" s="85">
        <v>2572</v>
      </c>
      <c r="P82" s="85">
        <v>2117</v>
      </c>
      <c r="Q82" s="242">
        <f t="shared" si="4"/>
        <v>0.823094867807154</v>
      </c>
    </row>
    <row r="83" spans="1:17" s="39" customFormat="1" ht="18" customHeight="1">
      <c r="A83" s="124">
        <v>49</v>
      </c>
      <c r="B83" s="140" t="s">
        <v>238</v>
      </c>
      <c r="C83" s="85">
        <v>1252</v>
      </c>
      <c r="D83" s="198">
        <v>1600755</v>
      </c>
      <c r="E83" s="85">
        <v>297</v>
      </c>
      <c r="F83" s="85">
        <v>5802</v>
      </c>
      <c r="G83" s="85">
        <v>69</v>
      </c>
      <c r="H83" s="85">
        <v>2856</v>
      </c>
      <c r="I83" s="85">
        <v>39285</v>
      </c>
      <c r="J83" s="85">
        <f t="shared" si="3"/>
        <v>763</v>
      </c>
      <c r="K83" s="85">
        <v>579</v>
      </c>
      <c r="L83" s="85">
        <v>184</v>
      </c>
      <c r="M83" s="85">
        <v>1296</v>
      </c>
      <c r="N83" s="85">
        <v>6902</v>
      </c>
      <c r="O83" s="85">
        <v>1234</v>
      </c>
      <c r="P83" s="85">
        <v>1025</v>
      </c>
      <c r="Q83" s="242">
        <f t="shared" si="4"/>
        <v>0.8306320907617504</v>
      </c>
    </row>
    <row r="84" spans="1:17" s="94" customFormat="1" ht="18" customHeight="1">
      <c r="A84" s="124">
        <v>50</v>
      </c>
      <c r="B84" s="140" t="s">
        <v>239</v>
      </c>
      <c r="C84" s="85">
        <v>2299</v>
      </c>
      <c r="D84" s="85">
        <v>181669</v>
      </c>
      <c r="E84" s="85">
        <v>10</v>
      </c>
      <c r="F84" s="85">
        <v>1501</v>
      </c>
      <c r="G84" s="85">
        <v>134</v>
      </c>
      <c r="H84" s="85">
        <v>15742</v>
      </c>
      <c r="I84" s="85">
        <v>41871</v>
      </c>
      <c r="J84" s="85">
        <f t="shared" si="3"/>
        <v>1711</v>
      </c>
      <c r="K84" s="85">
        <v>1330</v>
      </c>
      <c r="L84" s="85">
        <v>381</v>
      </c>
      <c r="M84" s="85">
        <v>684</v>
      </c>
      <c r="N84" s="85">
        <v>3650</v>
      </c>
      <c r="O84" s="85">
        <v>4922</v>
      </c>
      <c r="P84" s="85">
        <v>4225</v>
      </c>
      <c r="Q84" s="242">
        <f t="shared" si="4"/>
        <v>0.8583908980089394</v>
      </c>
    </row>
    <row r="85" spans="1:17" s="94" customFormat="1" ht="18" customHeight="1">
      <c r="A85" s="124">
        <v>51</v>
      </c>
      <c r="B85" s="190" t="s">
        <v>240</v>
      </c>
      <c r="C85" s="85">
        <v>4154</v>
      </c>
      <c r="D85" s="85">
        <v>440397</v>
      </c>
      <c r="E85" s="85">
        <v>206</v>
      </c>
      <c r="F85" s="85">
        <v>12805</v>
      </c>
      <c r="G85" s="85">
        <v>226</v>
      </c>
      <c r="H85" s="85">
        <v>8067</v>
      </c>
      <c r="I85" s="85">
        <v>97327</v>
      </c>
      <c r="J85" s="85">
        <f t="shared" si="3"/>
        <v>3640</v>
      </c>
      <c r="K85" s="85">
        <v>3261</v>
      </c>
      <c r="L85" s="85">
        <v>379</v>
      </c>
      <c r="M85" s="85">
        <v>3238</v>
      </c>
      <c r="N85" s="85">
        <v>17959</v>
      </c>
      <c r="O85" s="85">
        <v>1412</v>
      </c>
      <c r="P85" s="85">
        <v>1206</v>
      </c>
      <c r="Q85" s="242">
        <f t="shared" si="4"/>
        <v>0.8541076487252125</v>
      </c>
    </row>
    <row r="86" spans="1:17" s="94" customFormat="1" ht="18" customHeight="1">
      <c r="A86" s="124">
        <v>52</v>
      </c>
      <c r="B86" s="190" t="s">
        <v>241</v>
      </c>
      <c r="C86" s="85">
        <v>23809</v>
      </c>
      <c r="D86" s="85">
        <v>642468</v>
      </c>
      <c r="E86" s="85">
        <v>116</v>
      </c>
      <c r="F86" s="85">
        <v>4611</v>
      </c>
      <c r="G86" s="85">
        <v>198</v>
      </c>
      <c r="H86" s="85">
        <v>954</v>
      </c>
      <c r="I86" s="85">
        <v>152516</v>
      </c>
      <c r="J86" s="85">
        <f t="shared" si="3"/>
        <v>935</v>
      </c>
      <c r="K86" s="85">
        <v>753</v>
      </c>
      <c r="L86" s="85">
        <v>182</v>
      </c>
      <c r="M86" s="85">
        <v>622</v>
      </c>
      <c r="N86" s="85">
        <v>4169</v>
      </c>
      <c r="O86" s="85">
        <v>2496</v>
      </c>
      <c r="P86" s="85">
        <v>1631</v>
      </c>
      <c r="Q86" s="242">
        <f t="shared" si="4"/>
        <v>0.6534455128205128</v>
      </c>
    </row>
    <row r="87" spans="1:17" s="39" customFormat="1" ht="18" customHeight="1">
      <c r="A87" s="124">
        <v>53</v>
      </c>
      <c r="B87" s="190" t="s">
        <v>242</v>
      </c>
      <c r="C87" s="85">
        <v>8780</v>
      </c>
      <c r="D87" s="198">
        <v>1739925</v>
      </c>
      <c r="E87" s="85">
        <v>414</v>
      </c>
      <c r="F87" s="85">
        <v>40468</v>
      </c>
      <c r="G87" s="85">
        <v>920</v>
      </c>
      <c r="H87" s="85">
        <v>49817</v>
      </c>
      <c r="I87" s="85">
        <v>311582</v>
      </c>
      <c r="J87" s="85">
        <f t="shared" si="3"/>
        <v>1179</v>
      </c>
      <c r="K87" s="85">
        <v>1000</v>
      </c>
      <c r="L87" s="85">
        <v>179</v>
      </c>
      <c r="M87" s="85">
        <v>2054</v>
      </c>
      <c r="N87" s="85">
        <v>15343</v>
      </c>
      <c r="O87" s="85">
        <v>7168</v>
      </c>
      <c r="P87" s="85">
        <v>5915</v>
      </c>
      <c r="Q87" s="242">
        <f t="shared" si="4"/>
        <v>0.8251953125</v>
      </c>
    </row>
    <row r="88" spans="1:17" s="94" customFormat="1" ht="26.25">
      <c r="A88" s="124">
        <v>54</v>
      </c>
      <c r="B88" s="190" t="s">
        <v>243</v>
      </c>
      <c r="C88" s="85">
        <v>363</v>
      </c>
      <c r="D88" s="85">
        <v>26746</v>
      </c>
      <c r="E88" s="85">
        <v>181</v>
      </c>
      <c r="F88" s="85">
        <v>0</v>
      </c>
      <c r="G88" s="85">
        <v>453</v>
      </c>
      <c r="H88" s="85">
        <v>0</v>
      </c>
      <c r="I88" s="85">
        <v>61600</v>
      </c>
      <c r="J88" s="85">
        <f t="shared" si="3"/>
        <v>1347</v>
      </c>
      <c r="K88" s="85">
        <v>930</v>
      </c>
      <c r="L88" s="85">
        <v>417</v>
      </c>
      <c r="M88" s="85">
        <v>2805</v>
      </c>
      <c r="N88" s="85">
        <v>17814</v>
      </c>
      <c r="O88" s="85">
        <v>2816</v>
      </c>
      <c r="P88" s="85">
        <v>2294</v>
      </c>
      <c r="Q88" s="242">
        <f t="shared" si="4"/>
        <v>0.8146306818181818</v>
      </c>
    </row>
    <row r="89" spans="1:17" s="94" customFormat="1" ht="18" customHeight="1">
      <c r="A89" s="124">
        <v>55</v>
      </c>
      <c r="B89" s="190" t="s">
        <v>244</v>
      </c>
      <c r="C89" s="85">
        <v>6392</v>
      </c>
      <c r="D89" s="85">
        <v>572796</v>
      </c>
      <c r="E89" s="85">
        <v>2958</v>
      </c>
      <c r="F89" s="85">
        <v>173088</v>
      </c>
      <c r="G89" s="85">
        <v>557</v>
      </c>
      <c r="H89" s="85">
        <v>22055</v>
      </c>
      <c r="I89" s="85">
        <v>322742</v>
      </c>
      <c r="J89" s="85">
        <f t="shared" si="3"/>
        <v>5610</v>
      </c>
      <c r="K89" s="85">
        <v>5199</v>
      </c>
      <c r="L89" s="85">
        <v>411</v>
      </c>
      <c r="M89" s="85">
        <v>6137</v>
      </c>
      <c r="N89" s="85">
        <v>33135</v>
      </c>
      <c r="O89" s="85">
        <v>6777</v>
      </c>
      <c r="P89" s="85">
        <v>5261</v>
      </c>
      <c r="Q89" s="242">
        <f t="shared" si="4"/>
        <v>0.7763021986129556</v>
      </c>
    </row>
    <row r="90" spans="1:17" s="94" customFormat="1" ht="26.25">
      <c r="A90" s="124">
        <v>56</v>
      </c>
      <c r="B90" s="190" t="s">
        <v>245</v>
      </c>
      <c r="C90" s="85">
        <v>4939</v>
      </c>
      <c r="D90" s="85">
        <v>639141</v>
      </c>
      <c r="E90" s="85">
        <v>153</v>
      </c>
      <c r="F90" s="85">
        <v>6541</v>
      </c>
      <c r="G90" s="85">
        <v>108</v>
      </c>
      <c r="H90" s="85">
        <v>3916</v>
      </c>
      <c r="I90" s="85">
        <v>73660</v>
      </c>
      <c r="J90" s="85">
        <f t="shared" si="3"/>
        <v>1634</v>
      </c>
      <c r="K90" s="85">
        <v>1363</v>
      </c>
      <c r="L90" s="85">
        <v>271</v>
      </c>
      <c r="M90" s="85">
        <v>1500</v>
      </c>
      <c r="N90" s="85">
        <v>8506</v>
      </c>
      <c r="O90" s="85">
        <v>1913</v>
      </c>
      <c r="P90" s="85">
        <v>1497</v>
      </c>
      <c r="Q90" s="242">
        <f t="shared" si="4"/>
        <v>0.78254051228437</v>
      </c>
    </row>
    <row r="91" spans="1:17" s="94" customFormat="1" ht="18" customHeight="1">
      <c r="A91" s="124">
        <v>57</v>
      </c>
      <c r="B91" s="190" t="s">
        <v>246</v>
      </c>
      <c r="C91" s="85">
        <v>56887</v>
      </c>
      <c r="D91" s="198">
        <v>3951385</v>
      </c>
      <c r="E91" s="85">
        <v>285</v>
      </c>
      <c r="F91" s="85">
        <v>2694</v>
      </c>
      <c r="G91" s="85">
        <v>612</v>
      </c>
      <c r="H91" s="85">
        <v>7429</v>
      </c>
      <c r="I91" s="85">
        <v>498749</v>
      </c>
      <c r="J91" s="85">
        <f t="shared" si="3"/>
        <v>2852</v>
      </c>
      <c r="K91" s="85">
        <v>2545</v>
      </c>
      <c r="L91" s="85">
        <v>307</v>
      </c>
      <c r="M91" s="85">
        <v>1023</v>
      </c>
      <c r="N91" s="85">
        <v>6688</v>
      </c>
      <c r="O91" s="85">
        <v>4283</v>
      </c>
      <c r="P91" s="85">
        <v>3263</v>
      </c>
      <c r="Q91" s="242">
        <f t="shared" si="4"/>
        <v>0.7618491711417231</v>
      </c>
    </row>
    <row r="92" spans="1:17" s="94" customFormat="1" ht="26.25">
      <c r="A92" s="124">
        <v>58</v>
      </c>
      <c r="B92" s="190" t="s">
        <v>247</v>
      </c>
      <c r="C92" s="85">
        <v>37330</v>
      </c>
      <c r="D92" s="198">
        <v>3382004</v>
      </c>
      <c r="E92" s="85">
        <v>1513</v>
      </c>
      <c r="F92" s="85">
        <v>20631</v>
      </c>
      <c r="G92" s="85">
        <v>3133</v>
      </c>
      <c r="H92" s="85">
        <v>160196</v>
      </c>
      <c r="I92" s="85">
        <v>4949625</v>
      </c>
      <c r="J92" s="85">
        <f t="shared" si="3"/>
        <v>4410</v>
      </c>
      <c r="K92" s="85">
        <v>3975</v>
      </c>
      <c r="L92" s="85">
        <v>435</v>
      </c>
      <c r="M92" s="85">
        <v>17461</v>
      </c>
      <c r="N92" s="85">
        <v>45563</v>
      </c>
      <c r="O92" s="85">
        <v>6940</v>
      </c>
      <c r="P92" s="85">
        <v>4015</v>
      </c>
      <c r="Q92" s="242">
        <f t="shared" si="4"/>
        <v>0.5785302593659942</v>
      </c>
    </row>
    <row r="93" spans="1:17" s="94" customFormat="1" ht="18" customHeight="1">
      <c r="A93" s="124">
        <v>59</v>
      </c>
      <c r="B93" s="190" t="s">
        <v>248</v>
      </c>
      <c r="C93" s="85">
        <v>17672</v>
      </c>
      <c r="D93" s="85">
        <v>714904</v>
      </c>
      <c r="E93" s="85">
        <v>105</v>
      </c>
      <c r="F93" s="85">
        <v>4697</v>
      </c>
      <c r="G93" s="85">
        <v>612</v>
      </c>
      <c r="H93" s="85">
        <v>678874</v>
      </c>
      <c r="I93" s="85">
        <v>166476</v>
      </c>
      <c r="J93" s="85">
        <f t="shared" si="3"/>
        <v>939</v>
      </c>
      <c r="K93" s="85">
        <v>752</v>
      </c>
      <c r="L93" s="85">
        <v>187</v>
      </c>
      <c r="M93" s="85">
        <v>912</v>
      </c>
      <c r="N93" s="85">
        <v>7204</v>
      </c>
      <c r="O93" s="85">
        <v>881</v>
      </c>
      <c r="P93" s="85">
        <v>561</v>
      </c>
      <c r="Q93" s="242">
        <f t="shared" si="4"/>
        <v>0.6367763904653803</v>
      </c>
    </row>
    <row r="94" spans="1:17" s="94" customFormat="1" ht="26.25">
      <c r="A94" s="124">
        <v>60</v>
      </c>
      <c r="B94" s="190" t="s">
        <v>249</v>
      </c>
      <c r="C94" s="85">
        <v>11643</v>
      </c>
      <c r="D94" s="85">
        <v>555024</v>
      </c>
      <c r="E94" s="85">
        <v>260</v>
      </c>
      <c r="F94" s="85">
        <v>13994</v>
      </c>
      <c r="G94" s="85">
        <v>549</v>
      </c>
      <c r="H94" s="85">
        <v>170087</v>
      </c>
      <c r="I94" s="85">
        <v>349746</v>
      </c>
      <c r="J94" s="85">
        <f t="shared" si="3"/>
        <v>3195</v>
      </c>
      <c r="K94" s="85">
        <v>2936</v>
      </c>
      <c r="L94" s="85">
        <v>259</v>
      </c>
      <c r="M94" s="85">
        <v>2095</v>
      </c>
      <c r="N94" s="85">
        <v>11735</v>
      </c>
      <c r="O94" s="85">
        <v>2943</v>
      </c>
      <c r="P94" s="85">
        <v>2063</v>
      </c>
      <c r="Q94" s="242">
        <f t="shared" si="4"/>
        <v>0.7009853890587836</v>
      </c>
    </row>
    <row r="95" spans="1:17" s="94" customFormat="1" ht="18" customHeight="1">
      <c r="A95" s="124">
        <v>61</v>
      </c>
      <c r="B95" s="190" t="s">
        <v>250</v>
      </c>
      <c r="C95" s="85">
        <v>14479</v>
      </c>
      <c r="D95" s="85">
        <v>353882</v>
      </c>
      <c r="E95" s="85">
        <v>1187</v>
      </c>
      <c r="F95" s="85">
        <v>6116</v>
      </c>
      <c r="G95" s="85">
        <v>1466</v>
      </c>
      <c r="H95" s="85">
        <v>16407</v>
      </c>
      <c r="I95" s="85">
        <v>40764</v>
      </c>
      <c r="J95" s="85">
        <f t="shared" si="3"/>
        <v>883</v>
      </c>
      <c r="K95" s="97">
        <v>581</v>
      </c>
      <c r="L95" s="85">
        <v>302</v>
      </c>
      <c r="M95" s="85">
        <v>759</v>
      </c>
      <c r="N95" s="85">
        <v>5627</v>
      </c>
      <c r="O95" s="85">
        <v>2155</v>
      </c>
      <c r="P95" s="85">
        <v>1792</v>
      </c>
      <c r="Q95" s="242">
        <f t="shared" si="4"/>
        <v>0.831554524361949</v>
      </c>
    </row>
    <row r="96" spans="1:17" s="94" customFormat="1" ht="20.25" customHeight="1">
      <c r="A96" s="124">
        <v>62</v>
      </c>
      <c r="B96" s="190" t="s">
        <v>251</v>
      </c>
      <c r="C96" s="85">
        <v>2499</v>
      </c>
      <c r="D96" s="85">
        <v>218471</v>
      </c>
      <c r="E96" s="85">
        <v>2012</v>
      </c>
      <c r="F96" s="85">
        <v>7852</v>
      </c>
      <c r="G96" s="85">
        <v>273</v>
      </c>
      <c r="H96" s="85">
        <v>7689</v>
      </c>
      <c r="I96" s="85">
        <v>117465</v>
      </c>
      <c r="J96" s="85">
        <f t="shared" si="3"/>
        <v>3216</v>
      </c>
      <c r="K96" s="85">
        <v>2763</v>
      </c>
      <c r="L96" s="85">
        <v>453</v>
      </c>
      <c r="M96" s="85">
        <v>1455</v>
      </c>
      <c r="N96" s="85">
        <v>9459</v>
      </c>
      <c r="O96" s="85">
        <v>3134</v>
      </c>
      <c r="P96" s="85">
        <v>2437</v>
      </c>
      <c r="Q96" s="242">
        <f t="shared" si="4"/>
        <v>0.7776005105296745</v>
      </c>
    </row>
    <row r="97" spans="1:17" s="39" customFormat="1" ht="18" customHeight="1">
      <c r="A97" s="124">
        <v>63</v>
      </c>
      <c r="B97" s="190" t="s">
        <v>252</v>
      </c>
      <c r="C97" s="85">
        <v>4542</v>
      </c>
      <c r="D97" s="85">
        <v>221301</v>
      </c>
      <c r="E97" s="85">
        <v>180</v>
      </c>
      <c r="F97" s="85">
        <v>5211</v>
      </c>
      <c r="G97" s="85">
        <v>141</v>
      </c>
      <c r="H97" s="85">
        <v>12342</v>
      </c>
      <c r="I97" s="85">
        <v>47795</v>
      </c>
      <c r="J97" s="85">
        <f t="shared" si="3"/>
        <v>1925</v>
      </c>
      <c r="K97" s="85">
        <v>1625</v>
      </c>
      <c r="L97" s="85">
        <v>300</v>
      </c>
      <c r="M97" s="85">
        <v>2100</v>
      </c>
      <c r="N97" s="85">
        <v>10696</v>
      </c>
      <c r="O97" s="85">
        <v>1874</v>
      </c>
      <c r="P97" s="85">
        <v>1633</v>
      </c>
      <c r="Q97" s="242">
        <f t="shared" si="4"/>
        <v>0.8713980789754536</v>
      </c>
    </row>
    <row r="98" spans="18:216" s="20" customFormat="1" ht="12.75"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</row>
    <row r="99" spans="18:216" s="20" customFormat="1" ht="12.75"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</row>
    <row r="100" spans="1:20" s="134" customFormat="1" ht="12.75">
      <c r="A100" s="43"/>
      <c r="B100" s="43" t="s">
        <v>255</v>
      </c>
      <c r="C100" s="43" t="s">
        <v>296</v>
      </c>
      <c r="D100" s="43"/>
      <c r="E100" s="43"/>
      <c r="F100" s="43"/>
      <c r="G100" s="43"/>
      <c r="H100" s="43"/>
      <c r="I100" s="43"/>
      <c r="J100" s="43"/>
      <c r="K100" s="131"/>
      <c r="L100" s="43"/>
      <c r="M100" s="43"/>
      <c r="N100" s="43"/>
      <c r="O100" s="43"/>
      <c r="P100" s="43"/>
      <c r="Q100" s="43"/>
      <c r="R100" s="43"/>
      <c r="S100" s="132"/>
      <c r="T100" s="132"/>
    </row>
    <row r="101" spans="1:18" s="130" customFormat="1" ht="12.75">
      <c r="A101" s="43"/>
      <c r="B101" s="43" t="s">
        <v>298</v>
      </c>
      <c r="C101" s="43" t="s">
        <v>301</v>
      </c>
      <c r="E101" s="43"/>
      <c r="F101" s="43"/>
      <c r="G101" s="43"/>
      <c r="H101" s="43"/>
      <c r="I101" s="43"/>
      <c r="J101" s="43"/>
      <c r="K101" s="131"/>
      <c r="L101" s="43"/>
      <c r="M101" s="43"/>
      <c r="N101" s="43"/>
      <c r="O101" s="43"/>
      <c r="P101" s="43"/>
      <c r="Q101" s="43"/>
      <c r="R101" s="43"/>
    </row>
    <row r="102" spans="1:20" s="130" customFormat="1" ht="12.75">
      <c r="A102" s="43"/>
      <c r="B102" s="43" t="s">
        <v>297</v>
      </c>
      <c r="C102" s="43" t="s">
        <v>302</v>
      </c>
      <c r="E102" s="43"/>
      <c r="F102" s="43"/>
      <c r="G102" s="43"/>
      <c r="H102" s="43"/>
      <c r="I102" s="43"/>
      <c r="J102" s="43"/>
      <c r="K102" s="131"/>
      <c r="L102" s="43"/>
      <c r="M102" s="43"/>
      <c r="N102" s="43"/>
      <c r="O102" s="43"/>
      <c r="P102" s="43"/>
      <c r="Q102" s="43"/>
      <c r="R102" s="43"/>
      <c r="S102" s="133"/>
      <c r="T102" s="133"/>
    </row>
    <row r="103" spans="1:18" s="130" customFormat="1" ht="12.75">
      <c r="A103" s="43"/>
      <c r="B103" s="43" t="s">
        <v>300</v>
      </c>
      <c r="C103" s="43" t="s">
        <v>303</v>
      </c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</row>
    <row r="104" spans="1:18" s="31" customFormat="1" ht="12.75">
      <c r="A104" s="20"/>
      <c r="B104" s="81"/>
      <c r="C104" s="81"/>
      <c r="D104" s="20"/>
      <c r="E104" s="20"/>
      <c r="F104" s="20"/>
      <c r="G104" s="20"/>
      <c r="H104" s="20"/>
      <c r="I104" s="20"/>
      <c r="J104" s="20"/>
      <c r="K104" s="243"/>
      <c r="L104" s="20"/>
      <c r="M104" s="20"/>
      <c r="N104" s="20"/>
      <c r="O104" s="20"/>
      <c r="P104" s="20"/>
      <c r="Q104" s="20"/>
      <c r="R104" s="20"/>
    </row>
    <row r="105" spans="1:18" s="31" customFormat="1" ht="12.75">
      <c r="A105" s="20"/>
      <c r="B105" s="81"/>
      <c r="C105" s="81"/>
      <c r="D105" s="20"/>
      <c r="E105" s="20"/>
      <c r="F105" s="20"/>
      <c r="G105" s="20"/>
      <c r="H105" s="20"/>
      <c r="I105" s="20"/>
      <c r="J105" s="20"/>
      <c r="K105" s="243"/>
      <c r="L105" s="20"/>
      <c r="M105" s="20"/>
      <c r="N105" s="20"/>
      <c r="O105" s="20"/>
      <c r="P105" s="20"/>
      <c r="Q105" s="20"/>
      <c r="R105" s="20"/>
    </row>
    <row r="106" spans="1:18" s="31" customFormat="1" ht="12.75">
      <c r="A106" s="20"/>
      <c r="B106" s="81"/>
      <c r="C106" s="81"/>
      <c r="D106" s="20"/>
      <c r="E106" s="20"/>
      <c r="F106" s="20"/>
      <c r="G106" s="20"/>
      <c r="H106" s="20"/>
      <c r="I106" s="20"/>
      <c r="J106" s="20"/>
      <c r="K106" s="243"/>
      <c r="L106" s="20"/>
      <c r="M106" s="20"/>
      <c r="N106" s="20"/>
      <c r="O106" s="20"/>
      <c r="P106" s="20"/>
      <c r="Q106" s="20"/>
      <c r="R106" s="20"/>
    </row>
    <row r="107" spans="1:18" s="31" customFormat="1" ht="12.75">
      <c r="A107" s="20"/>
      <c r="B107" s="81"/>
      <c r="C107" s="81"/>
      <c r="D107" s="20"/>
      <c r="E107" s="20"/>
      <c r="F107" s="20"/>
      <c r="G107" s="20"/>
      <c r="H107" s="20"/>
      <c r="I107" s="20"/>
      <c r="J107" s="20"/>
      <c r="K107" s="243"/>
      <c r="L107" s="20"/>
      <c r="M107" s="20"/>
      <c r="N107" s="20"/>
      <c r="O107" s="20"/>
      <c r="P107" s="20"/>
      <c r="Q107" s="20"/>
      <c r="R107" s="20"/>
    </row>
  </sheetData>
  <sheetProtection/>
  <mergeCells count="30">
    <mergeCell ref="A34:B34"/>
    <mergeCell ref="G8:H8"/>
    <mergeCell ref="H9:H10"/>
    <mergeCell ref="I7:I10"/>
    <mergeCell ref="A11:B11"/>
    <mergeCell ref="E9:E10"/>
    <mergeCell ref="F9:F10"/>
    <mergeCell ref="C9:C10"/>
    <mergeCell ref="D9:D10"/>
    <mergeCell ref="C7:H7"/>
    <mergeCell ref="N7:N10"/>
    <mergeCell ref="A1:B1"/>
    <mergeCell ref="C8:D8"/>
    <mergeCell ref="A2:P2"/>
    <mergeCell ref="A6:B10"/>
    <mergeCell ref="C6:L6"/>
    <mergeCell ref="M6:Q6"/>
    <mergeCell ref="O7:O10"/>
    <mergeCell ref="P7:P10"/>
    <mergeCell ref="M7:M10"/>
    <mergeCell ref="A3:Q3"/>
    <mergeCell ref="A4:Q4"/>
    <mergeCell ref="A13:B13"/>
    <mergeCell ref="A12:B12"/>
    <mergeCell ref="Q7:Q10"/>
    <mergeCell ref="G9:G10"/>
    <mergeCell ref="J9:J10"/>
    <mergeCell ref="E8:F8"/>
    <mergeCell ref="J7:L8"/>
    <mergeCell ref="K9:L9"/>
  </mergeCells>
  <printOptions/>
  <pageMargins left="0.35" right="0.15" top="1" bottom="0.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24"/>
  <sheetViews>
    <sheetView view="pageLayout" zoomScale="80" zoomScalePageLayoutView="80" workbookViewId="0" topLeftCell="C1">
      <pane ySplit="5130" topLeftCell="A10" activePane="topLeft" state="split"/>
      <selection pane="topLeft" activeCell="M12" sqref="M12"/>
      <selection pane="bottomLeft" activeCell="T15" sqref="T15"/>
    </sheetView>
  </sheetViews>
  <sheetFormatPr defaultColWidth="9.140625" defaultRowHeight="12.75"/>
  <cols>
    <col min="1" max="1" width="3.8515625" style="0" customWidth="1"/>
    <col min="2" max="2" width="11.7109375" style="0" customWidth="1"/>
    <col min="3" max="3" width="12.140625" style="53" customWidth="1"/>
    <col min="4" max="4" width="11.7109375" style="0" customWidth="1"/>
    <col min="5" max="5" width="16.57421875" style="169" customWidth="1"/>
    <col min="6" max="6" width="11.140625" style="0" customWidth="1"/>
    <col min="7" max="8" width="10.421875" style="0" customWidth="1"/>
    <col min="9" max="9" width="10.00390625" style="0" customWidth="1"/>
    <col min="10" max="10" width="9.28125" style="0" customWidth="1"/>
    <col min="11" max="11" width="8.28125" style="0" customWidth="1"/>
    <col min="12" max="12" width="8.8515625" style="0" customWidth="1"/>
    <col min="13" max="13" width="8.421875" style="0" customWidth="1"/>
    <col min="14" max="14" width="7.57421875" style="0" customWidth="1"/>
    <col min="15" max="15" width="5.8515625" style="0" customWidth="1"/>
    <col min="16" max="16" width="8.140625" style="0" customWidth="1"/>
    <col min="17" max="17" width="8.57421875" style="0" customWidth="1"/>
    <col min="18" max="18" width="5.57421875" style="0" customWidth="1"/>
    <col min="19" max="19" width="8.00390625" style="0" customWidth="1"/>
    <col min="20" max="20" width="5.421875" style="0" customWidth="1"/>
  </cols>
  <sheetData>
    <row r="1" spans="1:9" ht="18.75">
      <c r="A1" s="80" t="s">
        <v>7</v>
      </c>
      <c r="B1" s="80"/>
      <c r="C1" s="66"/>
      <c r="D1" s="40"/>
      <c r="E1" s="167"/>
      <c r="F1" s="37"/>
      <c r="G1" s="37"/>
      <c r="H1" s="37"/>
      <c r="I1" s="37"/>
    </row>
    <row r="2" spans="1:18" ht="18.75">
      <c r="A2" s="326" t="s">
        <v>70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</row>
    <row r="3" spans="1:20" ht="20.25" customHeight="1">
      <c r="A3" s="347" t="s">
        <v>146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</row>
    <row r="4" spans="1:20" ht="20.25" customHeight="1">
      <c r="A4" s="326" t="s">
        <v>283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</row>
    <row r="5" spans="1:8" ht="20.25" customHeight="1">
      <c r="A5" s="41"/>
      <c r="B5" s="41"/>
      <c r="C5" s="67"/>
      <c r="D5" s="41"/>
      <c r="E5" s="168"/>
      <c r="F5" s="41"/>
      <c r="G5" s="41"/>
      <c r="H5" s="41"/>
    </row>
    <row r="6" spans="1:21" s="45" customFormat="1" ht="15.75" customHeight="1">
      <c r="A6" s="324"/>
      <c r="B6" s="324"/>
      <c r="C6" s="343" t="s">
        <v>5</v>
      </c>
      <c r="D6" s="344"/>
      <c r="E6" s="345"/>
      <c r="F6" s="349" t="s">
        <v>2</v>
      </c>
      <c r="G6" s="349"/>
      <c r="H6" s="349"/>
      <c r="I6" s="349"/>
      <c r="J6" s="349"/>
      <c r="K6" s="349"/>
      <c r="L6" s="349"/>
      <c r="M6" s="342" t="s">
        <v>67</v>
      </c>
      <c r="N6" s="342"/>
      <c r="O6" s="342"/>
      <c r="P6" s="342"/>
      <c r="Q6" s="342"/>
      <c r="R6" s="342"/>
      <c r="S6" s="324" t="s">
        <v>162</v>
      </c>
      <c r="T6" s="324"/>
      <c r="U6" s="244"/>
    </row>
    <row r="7" spans="1:21" s="32" customFormat="1" ht="15.75" customHeight="1">
      <c r="A7" s="324"/>
      <c r="B7" s="324"/>
      <c r="C7" s="281" t="s">
        <v>102</v>
      </c>
      <c r="D7" s="286" t="s">
        <v>103</v>
      </c>
      <c r="E7" s="284" t="s">
        <v>60</v>
      </c>
      <c r="F7" s="286" t="s">
        <v>61</v>
      </c>
      <c r="G7" s="286" t="s">
        <v>62</v>
      </c>
      <c r="H7" s="346" t="s">
        <v>68</v>
      </c>
      <c r="I7" s="346"/>
      <c r="J7" s="346"/>
      <c r="K7" s="286" t="s">
        <v>63</v>
      </c>
      <c r="L7" s="286"/>
      <c r="M7" s="348" t="s">
        <v>9</v>
      </c>
      <c r="N7" s="286" t="s">
        <v>44</v>
      </c>
      <c r="O7" s="286"/>
      <c r="P7" s="286"/>
      <c r="Q7" s="286"/>
      <c r="R7" s="286"/>
      <c r="S7" s="324" t="s">
        <v>266</v>
      </c>
      <c r="T7" s="324" t="s">
        <v>267</v>
      </c>
      <c r="U7" s="43"/>
    </row>
    <row r="8" spans="1:21" s="32" customFormat="1" ht="24.75" customHeight="1">
      <c r="A8" s="324"/>
      <c r="B8" s="324"/>
      <c r="C8" s="282"/>
      <c r="D8" s="286"/>
      <c r="E8" s="284"/>
      <c r="F8" s="286"/>
      <c r="G8" s="286"/>
      <c r="H8" s="286" t="s">
        <v>9</v>
      </c>
      <c r="I8" s="346" t="s">
        <v>44</v>
      </c>
      <c r="J8" s="346"/>
      <c r="K8" s="286"/>
      <c r="L8" s="286"/>
      <c r="M8" s="348"/>
      <c r="N8" s="286" t="s">
        <v>64</v>
      </c>
      <c r="O8" s="286" t="s">
        <v>65</v>
      </c>
      <c r="P8" s="286"/>
      <c r="Q8" s="286"/>
      <c r="R8" s="286"/>
      <c r="S8" s="324"/>
      <c r="T8" s="324"/>
      <c r="U8" s="43"/>
    </row>
    <row r="9" spans="1:21" s="32" customFormat="1" ht="24.75" customHeight="1">
      <c r="A9" s="324"/>
      <c r="B9" s="324"/>
      <c r="C9" s="282"/>
      <c r="D9" s="286"/>
      <c r="E9" s="284"/>
      <c r="F9" s="286"/>
      <c r="G9" s="286"/>
      <c r="H9" s="286"/>
      <c r="I9" s="286" t="s">
        <v>3</v>
      </c>
      <c r="J9" s="286" t="s">
        <v>4</v>
      </c>
      <c r="K9" s="281" t="s">
        <v>9</v>
      </c>
      <c r="L9" s="286" t="s">
        <v>104</v>
      </c>
      <c r="M9" s="348"/>
      <c r="N9" s="286"/>
      <c r="O9" s="286" t="s">
        <v>9</v>
      </c>
      <c r="P9" s="286" t="s">
        <v>66</v>
      </c>
      <c r="Q9" s="286"/>
      <c r="R9" s="286"/>
      <c r="S9" s="324"/>
      <c r="T9" s="324"/>
      <c r="U9" s="43"/>
    </row>
    <row r="10" spans="1:21" s="32" customFormat="1" ht="86.25" customHeight="1">
      <c r="A10" s="324"/>
      <c r="B10" s="324"/>
      <c r="C10" s="283"/>
      <c r="D10" s="286"/>
      <c r="E10" s="284"/>
      <c r="F10" s="286"/>
      <c r="G10" s="286"/>
      <c r="H10" s="286"/>
      <c r="I10" s="286"/>
      <c r="J10" s="286"/>
      <c r="K10" s="283"/>
      <c r="L10" s="286"/>
      <c r="M10" s="348"/>
      <c r="N10" s="286"/>
      <c r="O10" s="286"/>
      <c r="P10" s="50" t="s">
        <v>22</v>
      </c>
      <c r="Q10" s="50" t="s">
        <v>23</v>
      </c>
      <c r="R10" s="50" t="s">
        <v>24</v>
      </c>
      <c r="S10" s="324"/>
      <c r="T10" s="324"/>
      <c r="U10" s="43"/>
    </row>
    <row r="11" spans="1:21" s="32" customFormat="1" ht="12.75">
      <c r="A11" s="319" t="s">
        <v>40</v>
      </c>
      <c r="B11" s="321"/>
      <c r="C11" s="58">
        <v>1</v>
      </c>
      <c r="D11" s="58">
        <v>2</v>
      </c>
      <c r="E11" s="58">
        <v>3</v>
      </c>
      <c r="F11" s="59">
        <v>4</v>
      </c>
      <c r="G11" s="59">
        <v>5</v>
      </c>
      <c r="H11" s="59">
        <v>6</v>
      </c>
      <c r="I11" s="74">
        <v>7</v>
      </c>
      <c r="J11" s="75">
        <v>8</v>
      </c>
      <c r="K11" s="76">
        <v>9</v>
      </c>
      <c r="L11" s="75">
        <v>10</v>
      </c>
      <c r="M11" s="58">
        <v>11</v>
      </c>
      <c r="N11" s="59">
        <v>12</v>
      </c>
      <c r="O11" s="74">
        <v>13</v>
      </c>
      <c r="P11" s="58">
        <v>14</v>
      </c>
      <c r="Q11" s="58">
        <v>15</v>
      </c>
      <c r="R11" s="58">
        <v>16</v>
      </c>
      <c r="S11" s="58">
        <v>17</v>
      </c>
      <c r="T11" s="58">
        <v>18</v>
      </c>
      <c r="U11" s="43"/>
    </row>
    <row r="12" spans="1:21" ht="29.25" customHeight="1">
      <c r="A12" s="350" t="s">
        <v>95</v>
      </c>
      <c r="B12" s="350"/>
      <c r="C12" s="229">
        <f aca="true" t="shared" si="0" ref="C12:T12">SUM(C13:C75)</f>
        <v>66441900</v>
      </c>
      <c r="D12" s="229">
        <f t="shared" si="0"/>
        <v>2971541</v>
      </c>
      <c r="E12" s="229">
        <f t="shared" si="0"/>
        <v>247543.86775</v>
      </c>
      <c r="F12" s="229">
        <f t="shared" si="0"/>
        <v>1798688</v>
      </c>
      <c r="G12" s="229">
        <f t="shared" si="0"/>
        <v>411151</v>
      </c>
      <c r="H12" s="229">
        <f t="shared" si="0"/>
        <v>769011</v>
      </c>
      <c r="I12" s="229">
        <f t="shared" si="0"/>
        <v>756798</v>
      </c>
      <c r="J12" s="229">
        <f t="shared" si="0"/>
        <v>12213</v>
      </c>
      <c r="K12" s="229">
        <f t="shared" si="0"/>
        <v>6681</v>
      </c>
      <c r="L12" s="229">
        <f t="shared" si="0"/>
        <v>6417</v>
      </c>
      <c r="M12" s="229">
        <f t="shared" si="0"/>
        <v>2576</v>
      </c>
      <c r="N12" s="229">
        <f t="shared" si="0"/>
        <v>2362</v>
      </c>
      <c r="O12" s="229">
        <f t="shared" si="0"/>
        <v>214</v>
      </c>
      <c r="P12" s="229">
        <f t="shared" si="0"/>
        <v>109</v>
      </c>
      <c r="Q12" s="229">
        <f t="shared" si="0"/>
        <v>91</v>
      </c>
      <c r="R12" s="229">
        <f t="shared" si="0"/>
        <v>14</v>
      </c>
      <c r="S12" s="229">
        <f t="shared" si="0"/>
        <v>0</v>
      </c>
      <c r="T12" s="229">
        <f t="shared" si="0"/>
        <v>25</v>
      </c>
      <c r="U12" s="20"/>
    </row>
    <row r="13" spans="1:21" ht="18" customHeight="1">
      <c r="A13" s="124">
        <v>1</v>
      </c>
      <c r="B13" s="125" t="s">
        <v>169</v>
      </c>
      <c r="C13" s="180">
        <v>617112</v>
      </c>
      <c r="D13" s="180">
        <v>21221</v>
      </c>
      <c r="E13" s="180">
        <v>1865.4074999999998</v>
      </c>
      <c r="F13" s="155">
        <v>45213</v>
      </c>
      <c r="G13" s="155">
        <v>15717</v>
      </c>
      <c r="H13" s="180">
        <f>I13+J13</f>
        <v>21701</v>
      </c>
      <c r="I13" s="180">
        <v>21421</v>
      </c>
      <c r="J13" s="180">
        <v>280</v>
      </c>
      <c r="K13" s="181">
        <v>82</v>
      </c>
      <c r="L13" s="180">
        <v>82</v>
      </c>
      <c r="M13" s="180">
        <f>N13+O13</f>
        <v>37</v>
      </c>
      <c r="N13" s="180">
        <v>35</v>
      </c>
      <c r="O13" s="180">
        <f>P13+Q13+R13</f>
        <v>2</v>
      </c>
      <c r="P13" s="180">
        <v>2</v>
      </c>
      <c r="Q13" s="180">
        <v>0</v>
      </c>
      <c r="R13" s="180">
        <v>0</v>
      </c>
      <c r="S13" s="180">
        <v>0</v>
      </c>
      <c r="T13" s="180">
        <v>5</v>
      </c>
      <c r="U13" s="20"/>
    </row>
    <row r="14" spans="1:21" ht="26.25">
      <c r="A14" s="124">
        <v>2</v>
      </c>
      <c r="B14" s="125" t="s">
        <v>254</v>
      </c>
      <c r="C14" s="180">
        <v>693767</v>
      </c>
      <c r="D14" s="180">
        <v>25154</v>
      </c>
      <c r="E14" s="180">
        <v>1847</v>
      </c>
      <c r="F14" s="180">
        <v>19694</v>
      </c>
      <c r="G14" s="180">
        <v>2883</v>
      </c>
      <c r="H14" s="180">
        <f aca="true" t="shared" si="1" ref="H14:H75">I14+J14</f>
        <v>7841</v>
      </c>
      <c r="I14" s="180">
        <v>7508</v>
      </c>
      <c r="J14" s="180">
        <v>333</v>
      </c>
      <c r="K14" s="180">
        <v>92</v>
      </c>
      <c r="L14" s="180">
        <v>92</v>
      </c>
      <c r="M14" s="180">
        <f aca="true" t="shared" si="2" ref="M14:M75">N14+O14</f>
        <v>72</v>
      </c>
      <c r="N14" s="180">
        <v>50</v>
      </c>
      <c r="O14" s="180">
        <f aca="true" t="shared" si="3" ref="O14:O75">P14+Q14+R14</f>
        <v>22</v>
      </c>
      <c r="P14" s="180">
        <v>3</v>
      </c>
      <c r="Q14" s="180">
        <v>15</v>
      </c>
      <c r="R14" s="180">
        <v>4</v>
      </c>
      <c r="S14" s="180">
        <v>0</v>
      </c>
      <c r="T14" s="180">
        <v>0</v>
      </c>
      <c r="U14" s="20"/>
    </row>
    <row r="15" spans="1:21" ht="18" customHeight="1">
      <c r="A15" s="124">
        <v>3</v>
      </c>
      <c r="B15" s="125" t="s">
        <v>170</v>
      </c>
      <c r="C15" s="180">
        <v>806642</v>
      </c>
      <c r="D15" s="180">
        <v>5898</v>
      </c>
      <c r="E15" s="180">
        <v>2486</v>
      </c>
      <c r="F15" s="155">
        <v>39104</v>
      </c>
      <c r="G15" s="155">
        <v>7468</v>
      </c>
      <c r="H15" s="180">
        <f t="shared" si="1"/>
        <v>16181</v>
      </c>
      <c r="I15" s="180">
        <v>16052</v>
      </c>
      <c r="J15" s="180">
        <v>129</v>
      </c>
      <c r="K15" s="180">
        <v>54</v>
      </c>
      <c r="L15" s="180">
        <v>47</v>
      </c>
      <c r="M15" s="180">
        <f t="shared" si="2"/>
        <v>68</v>
      </c>
      <c r="N15" s="180">
        <v>58</v>
      </c>
      <c r="O15" s="180">
        <f t="shared" si="3"/>
        <v>10</v>
      </c>
      <c r="P15" s="180">
        <v>2</v>
      </c>
      <c r="Q15" s="180">
        <v>0</v>
      </c>
      <c r="R15" s="180">
        <v>8</v>
      </c>
      <c r="S15" s="180">
        <v>0</v>
      </c>
      <c r="T15" s="180">
        <v>0</v>
      </c>
      <c r="U15" s="20"/>
    </row>
    <row r="16" spans="1:21" ht="18" customHeight="1">
      <c r="A16" s="124">
        <v>4</v>
      </c>
      <c r="B16" s="125" t="s">
        <v>171</v>
      </c>
      <c r="C16" s="180">
        <v>219809</v>
      </c>
      <c r="D16" s="180">
        <v>1819</v>
      </c>
      <c r="E16" s="180">
        <v>727</v>
      </c>
      <c r="F16" s="155">
        <v>5414</v>
      </c>
      <c r="G16" s="155">
        <v>1701</v>
      </c>
      <c r="H16" s="180">
        <f t="shared" si="1"/>
        <v>2780</v>
      </c>
      <c r="I16" s="180">
        <v>2773</v>
      </c>
      <c r="J16" s="180">
        <v>7</v>
      </c>
      <c r="K16" s="180">
        <v>3</v>
      </c>
      <c r="L16" s="180">
        <v>3</v>
      </c>
      <c r="M16" s="180">
        <f t="shared" si="2"/>
        <v>24</v>
      </c>
      <c r="N16" s="180">
        <v>20</v>
      </c>
      <c r="O16" s="180">
        <f t="shared" si="3"/>
        <v>4</v>
      </c>
      <c r="P16" s="180">
        <v>0</v>
      </c>
      <c r="Q16" s="180">
        <v>4</v>
      </c>
      <c r="R16" s="180">
        <v>0</v>
      </c>
      <c r="S16" s="180">
        <v>0</v>
      </c>
      <c r="T16" s="180">
        <v>0</v>
      </c>
      <c r="U16" s="20"/>
    </row>
    <row r="17" spans="1:21" ht="18" customHeight="1">
      <c r="A17" s="124">
        <v>5</v>
      </c>
      <c r="B17" s="125" t="s">
        <v>172</v>
      </c>
      <c r="C17" s="180">
        <v>344351</v>
      </c>
      <c r="D17" s="180">
        <v>6314</v>
      </c>
      <c r="E17" s="180">
        <v>1219.55</v>
      </c>
      <c r="F17" s="180">
        <v>23987</v>
      </c>
      <c r="G17" s="180">
        <v>4456</v>
      </c>
      <c r="H17" s="180">
        <f t="shared" si="1"/>
        <v>10069</v>
      </c>
      <c r="I17" s="180">
        <v>9890</v>
      </c>
      <c r="J17" s="180">
        <v>179</v>
      </c>
      <c r="K17" s="180">
        <v>41</v>
      </c>
      <c r="L17" s="180">
        <v>39</v>
      </c>
      <c r="M17" s="180">
        <f t="shared" si="2"/>
        <v>20</v>
      </c>
      <c r="N17" s="180">
        <v>14</v>
      </c>
      <c r="O17" s="180">
        <f t="shared" si="3"/>
        <v>6</v>
      </c>
      <c r="P17" s="180">
        <v>6</v>
      </c>
      <c r="Q17" s="180">
        <v>0</v>
      </c>
      <c r="R17" s="180">
        <v>0</v>
      </c>
      <c r="S17" s="180">
        <v>0</v>
      </c>
      <c r="T17" s="180">
        <v>0</v>
      </c>
      <c r="U17" s="20"/>
    </row>
    <row r="18" spans="1:21" ht="18" customHeight="1">
      <c r="A18" s="124">
        <v>6</v>
      </c>
      <c r="B18" s="125" t="s">
        <v>173</v>
      </c>
      <c r="C18" s="180"/>
      <c r="D18" s="180"/>
      <c r="E18" s="180"/>
      <c r="F18" s="180"/>
      <c r="G18" s="180"/>
      <c r="H18" s="180">
        <f t="shared" si="1"/>
        <v>6867</v>
      </c>
      <c r="I18" s="180">
        <v>6867</v>
      </c>
      <c r="J18" s="180"/>
      <c r="K18" s="180"/>
      <c r="L18" s="180"/>
      <c r="M18" s="180">
        <f t="shared" si="2"/>
        <v>6</v>
      </c>
      <c r="N18" s="180"/>
      <c r="O18" s="180">
        <f t="shared" si="3"/>
        <v>6</v>
      </c>
      <c r="P18" s="180">
        <v>6</v>
      </c>
      <c r="Q18" s="180"/>
      <c r="R18" s="180"/>
      <c r="S18" s="180">
        <v>0</v>
      </c>
      <c r="T18" s="180"/>
      <c r="U18" s="20"/>
    </row>
    <row r="19" spans="1:21" ht="18" customHeight="1">
      <c r="A19" s="124">
        <v>7</v>
      </c>
      <c r="B19" s="125" t="s">
        <v>174</v>
      </c>
      <c r="C19" s="180">
        <v>597494</v>
      </c>
      <c r="D19" s="180">
        <v>22600</v>
      </c>
      <c r="E19" s="180">
        <v>2167</v>
      </c>
      <c r="F19" s="180">
        <v>23437</v>
      </c>
      <c r="G19" s="180">
        <v>8156</v>
      </c>
      <c r="H19" s="180">
        <f t="shared" si="1"/>
        <v>13986</v>
      </c>
      <c r="I19" s="180">
        <v>13757</v>
      </c>
      <c r="J19" s="180">
        <v>229</v>
      </c>
      <c r="K19" s="180">
        <v>30</v>
      </c>
      <c r="L19" s="180">
        <v>26</v>
      </c>
      <c r="M19" s="180">
        <f t="shared" si="2"/>
        <v>38</v>
      </c>
      <c r="N19" s="180">
        <v>38</v>
      </c>
      <c r="O19" s="180">
        <f t="shared" si="3"/>
        <v>0</v>
      </c>
      <c r="P19" s="180">
        <v>0</v>
      </c>
      <c r="Q19" s="180">
        <v>0</v>
      </c>
      <c r="R19" s="180">
        <v>0</v>
      </c>
      <c r="S19" s="180">
        <v>0</v>
      </c>
      <c r="T19" s="180">
        <v>3</v>
      </c>
      <c r="U19" s="20"/>
    </row>
    <row r="20" spans="1:21" ht="18" customHeight="1">
      <c r="A20" s="124">
        <v>8</v>
      </c>
      <c r="B20" s="125" t="s">
        <v>175</v>
      </c>
      <c r="C20" s="180">
        <v>1054898</v>
      </c>
      <c r="D20" s="180">
        <v>6203</v>
      </c>
      <c r="E20" s="180">
        <v>3985</v>
      </c>
      <c r="F20" s="155">
        <v>26682</v>
      </c>
      <c r="G20" s="155">
        <v>8920</v>
      </c>
      <c r="H20" s="180">
        <f t="shared" si="1"/>
        <v>13903</v>
      </c>
      <c r="I20" s="180">
        <v>13825</v>
      </c>
      <c r="J20" s="180">
        <v>78</v>
      </c>
      <c r="K20" s="180">
        <v>2</v>
      </c>
      <c r="L20" s="180">
        <v>2</v>
      </c>
      <c r="M20" s="180">
        <f t="shared" si="2"/>
        <v>14</v>
      </c>
      <c r="N20" s="180">
        <v>14</v>
      </c>
      <c r="O20" s="180">
        <f t="shared" si="3"/>
        <v>0</v>
      </c>
      <c r="P20" s="180">
        <v>0</v>
      </c>
      <c r="Q20" s="180">
        <v>0</v>
      </c>
      <c r="R20" s="180">
        <v>0</v>
      </c>
      <c r="S20" s="180">
        <v>0</v>
      </c>
      <c r="T20" s="180">
        <v>0</v>
      </c>
      <c r="U20" s="20"/>
    </row>
    <row r="21" spans="1:21" ht="15.75">
      <c r="A21" s="124">
        <v>9</v>
      </c>
      <c r="B21" s="125" t="s">
        <v>176</v>
      </c>
      <c r="C21" s="180">
        <v>1234242</v>
      </c>
      <c r="D21" s="180">
        <v>58116</v>
      </c>
      <c r="E21" s="180">
        <v>4964</v>
      </c>
      <c r="F21" s="155">
        <v>21914</v>
      </c>
      <c r="G21" s="155">
        <v>4288</v>
      </c>
      <c r="H21" s="180">
        <f t="shared" si="1"/>
        <v>8190</v>
      </c>
      <c r="I21" s="180">
        <v>8076</v>
      </c>
      <c r="J21" s="180">
        <v>114</v>
      </c>
      <c r="K21" s="180">
        <v>11</v>
      </c>
      <c r="L21" s="180">
        <v>11</v>
      </c>
      <c r="M21" s="180">
        <f t="shared" si="2"/>
        <v>38</v>
      </c>
      <c r="N21" s="180">
        <v>36</v>
      </c>
      <c r="O21" s="180">
        <f t="shared" si="3"/>
        <v>2</v>
      </c>
      <c r="P21" s="180">
        <v>2</v>
      </c>
      <c r="Q21" s="180">
        <v>0</v>
      </c>
      <c r="R21" s="180">
        <v>0</v>
      </c>
      <c r="S21" s="180">
        <v>0</v>
      </c>
      <c r="T21" s="180">
        <v>0</v>
      </c>
      <c r="U21" s="20"/>
    </row>
    <row r="22" spans="1:21" ht="15.75">
      <c r="A22" s="124">
        <v>10</v>
      </c>
      <c r="B22" s="125" t="s">
        <v>177</v>
      </c>
      <c r="C22" s="180">
        <v>625816</v>
      </c>
      <c r="D22" s="180">
        <v>26223</v>
      </c>
      <c r="E22" s="180">
        <v>2401.566</v>
      </c>
      <c r="F22" s="180">
        <v>8533</v>
      </c>
      <c r="G22" s="180">
        <v>1213</v>
      </c>
      <c r="H22" s="180">
        <f t="shared" si="1"/>
        <v>3079</v>
      </c>
      <c r="I22" s="180">
        <v>3027</v>
      </c>
      <c r="J22" s="180">
        <v>52</v>
      </c>
      <c r="K22" s="180">
        <v>16</v>
      </c>
      <c r="L22" s="180">
        <v>16</v>
      </c>
      <c r="M22" s="180">
        <f t="shared" si="2"/>
        <v>0</v>
      </c>
      <c r="N22" s="180">
        <v>0</v>
      </c>
      <c r="O22" s="180">
        <f t="shared" si="3"/>
        <v>0</v>
      </c>
      <c r="P22" s="180">
        <v>0</v>
      </c>
      <c r="Q22" s="180">
        <v>0</v>
      </c>
      <c r="R22" s="180">
        <v>0</v>
      </c>
      <c r="S22" s="180">
        <v>0</v>
      </c>
      <c r="T22" s="180">
        <v>0</v>
      </c>
      <c r="U22" s="20"/>
    </row>
    <row r="23" spans="1:21" ht="15.75">
      <c r="A23" s="124">
        <v>11</v>
      </c>
      <c r="B23" s="125" t="s">
        <v>178</v>
      </c>
      <c r="C23" s="180">
        <v>229265</v>
      </c>
      <c r="D23" s="180">
        <v>10110</v>
      </c>
      <c r="E23" s="180">
        <v>956</v>
      </c>
      <c r="F23" s="155">
        <v>16163</v>
      </c>
      <c r="G23" s="155">
        <v>3352</v>
      </c>
      <c r="H23" s="180">
        <f t="shared" si="1"/>
        <v>8312</v>
      </c>
      <c r="I23" s="180">
        <v>8083</v>
      </c>
      <c r="J23" s="180">
        <v>229</v>
      </c>
      <c r="K23" s="180">
        <v>220</v>
      </c>
      <c r="L23" s="180">
        <v>184</v>
      </c>
      <c r="M23" s="180">
        <f t="shared" si="2"/>
        <v>33</v>
      </c>
      <c r="N23" s="180">
        <v>30</v>
      </c>
      <c r="O23" s="180">
        <f t="shared" si="3"/>
        <v>3</v>
      </c>
      <c r="P23" s="180">
        <v>3</v>
      </c>
      <c r="Q23" s="180">
        <v>0</v>
      </c>
      <c r="R23" s="180">
        <v>0</v>
      </c>
      <c r="S23" s="180">
        <v>0</v>
      </c>
      <c r="T23" s="180">
        <v>0</v>
      </c>
      <c r="U23" s="20"/>
    </row>
    <row r="24" spans="1:21" ht="18" customHeight="1">
      <c r="A24" s="124">
        <v>12</v>
      </c>
      <c r="B24" s="125" t="s">
        <v>179</v>
      </c>
      <c r="C24" s="180">
        <v>696595</v>
      </c>
      <c r="D24" s="180">
        <v>20340</v>
      </c>
      <c r="E24" s="180">
        <v>1663</v>
      </c>
      <c r="F24" s="155">
        <v>41266</v>
      </c>
      <c r="G24" s="155">
        <v>4870</v>
      </c>
      <c r="H24" s="180">
        <f t="shared" si="1"/>
        <v>13361</v>
      </c>
      <c r="I24" s="180">
        <v>13243</v>
      </c>
      <c r="J24" s="180">
        <v>118</v>
      </c>
      <c r="K24" s="180">
        <v>109</v>
      </c>
      <c r="L24" s="180">
        <v>109</v>
      </c>
      <c r="M24" s="180">
        <f t="shared" si="2"/>
        <v>21</v>
      </c>
      <c r="N24" s="180">
        <v>21</v>
      </c>
      <c r="O24" s="180">
        <f t="shared" si="3"/>
        <v>0</v>
      </c>
      <c r="P24" s="180">
        <v>0</v>
      </c>
      <c r="Q24" s="180">
        <v>0</v>
      </c>
      <c r="R24" s="180">
        <v>0</v>
      </c>
      <c r="S24" s="180">
        <v>0</v>
      </c>
      <c r="T24" s="180">
        <v>0</v>
      </c>
      <c r="U24" s="20"/>
    </row>
    <row r="25" spans="1:21" ht="18" customHeight="1">
      <c r="A25" s="124">
        <v>13</v>
      </c>
      <c r="B25" s="125" t="s">
        <v>180</v>
      </c>
      <c r="C25" s="180">
        <v>283818</v>
      </c>
      <c r="D25" s="180">
        <v>9550</v>
      </c>
      <c r="E25" s="180">
        <v>3355</v>
      </c>
      <c r="F25" s="155">
        <v>25112</v>
      </c>
      <c r="G25" s="155">
        <v>6343</v>
      </c>
      <c r="H25" s="180">
        <f t="shared" si="1"/>
        <v>7095</v>
      </c>
      <c r="I25" s="180">
        <v>6685</v>
      </c>
      <c r="J25" s="180">
        <v>410</v>
      </c>
      <c r="K25" s="180">
        <v>770</v>
      </c>
      <c r="L25" s="180">
        <v>769</v>
      </c>
      <c r="M25" s="180">
        <f t="shared" si="2"/>
        <v>35</v>
      </c>
      <c r="N25" s="180">
        <v>35</v>
      </c>
      <c r="O25" s="180">
        <f t="shared" si="3"/>
        <v>0</v>
      </c>
      <c r="P25" s="180">
        <v>0</v>
      </c>
      <c r="Q25" s="180">
        <v>0</v>
      </c>
      <c r="R25" s="180">
        <v>0</v>
      </c>
      <c r="S25" s="180">
        <v>0</v>
      </c>
      <c r="T25" s="180">
        <v>6</v>
      </c>
      <c r="U25" s="20"/>
    </row>
    <row r="26" spans="1:21" ht="18" customHeight="1">
      <c r="A26" s="124">
        <v>14</v>
      </c>
      <c r="B26" s="125" t="s">
        <v>181</v>
      </c>
      <c r="C26" s="180">
        <v>66653</v>
      </c>
      <c r="D26" s="180"/>
      <c r="E26" s="180">
        <v>228.508</v>
      </c>
      <c r="F26" s="155">
        <v>7014</v>
      </c>
      <c r="G26" s="155">
        <v>1372</v>
      </c>
      <c r="H26" s="180">
        <f t="shared" si="1"/>
        <v>3227</v>
      </c>
      <c r="I26" s="180">
        <v>3225</v>
      </c>
      <c r="J26" s="180">
        <v>2</v>
      </c>
      <c r="K26" s="180">
        <v>9</v>
      </c>
      <c r="L26" s="180">
        <v>9</v>
      </c>
      <c r="M26" s="180">
        <f t="shared" si="2"/>
        <v>22</v>
      </c>
      <c r="N26" s="180">
        <v>22</v>
      </c>
      <c r="O26" s="180">
        <f t="shared" si="3"/>
        <v>0</v>
      </c>
      <c r="P26" s="180">
        <v>0</v>
      </c>
      <c r="Q26" s="180">
        <v>0</v>
      </c>
      <c r="R26" s="180">
        <v>0</v>
      </c>
      <c r="S26" s="180">
        <v>0</v>
      </c>
      <c r="T26" s="180">
        <v>0</v>
      </c>
      <c r="U26" s="20"/>
    </row>
    <row r="27" spans="1:21" ht="18" customHeight="1">
      <c r="A27" s="124">
        <v>15</v>
      </c>
      <c r="B27" s="125" t="s">
        <v>182</v>
      </c>
      <c r="C27" s="180">
        <v>745972</v>
      </c>
      <c r="D27" s="180">
        <v>40512</v>
      </c>
      <c r="E27" s="180">
        <v>6878.562</v>
      </c>
      <c r="F27" s="155">
        <v>19204</v>
      </c>
      <c r="G27" s="155">
        <v>3736</v>
      </c>
      <c r="H27" s="180">
        <f t="shared" si="1"/>
        <v>8807</v>
      </c>
      <c r="I27" s="180">
        <v>8617</v>
      </c>
      <c r="J27" s="180">
        <v>190</v>
      </c>
      <c r="K27" s="180">
        <v>5</v>
      </c>
      <c r="L27" s="180">
        <v>5</v>
      </c>
      <c r="M27" s="180">
        <f t="shared" si="2"/>
        <v>35</v>
      </c>
      <c r="N27" s="180">
        <v>31</v>
      </c>
      <c r="O27" s="180">
        <f t="shared" si="3"/>
        <v>4</v>
      </c>
      <c r="P27" s="180"/>
      <c r="Q27" s="180">
        <v>2</v>
      </c>
      <c r="R27" s="180">
        <v>2</v>
      </c>
      <c r="S27" s="180">
        <v>0</v>
      </c>
      <c r="T27" s="180">
        <v>0</v>
      </c>
      <c r="U27" s="20"/>
    </row>
    <row r="28" spans="1:21" ht="18" customHeight="1">
      <c r="A28" s="124">
        <v>16</v>
      </c>
      <c r="B28" s="125" t="s">
        <v>183</v>
      </c>
      <c r="C28" s="180">
        <v>1047192</v>
      </c>
      <c r="D28" s="180">
        <v>31494</v>
      </c>
      <c r="E28" s="180">
        <v>5847</v>
      </c>
      <c r="F28" s="155">
        <v>33770</v>
      </c>
      <c r="G28" s="155">
        <v>4869</v>
      </c>
      <c r="H28" s="180">
        <f t="shared" si="1"/>
        <v>13330</v>
      </c>
      <c r="I28" s="180">
        <v>13262</v>
      </c>
      <c r="J28" s="180">
        <v>68</v>
      </c>
      <c r="K28" s="180">
        <v>6</v>
      </c>
      <c r="L28" s="180">
        <v>5</v>
      </c>
      <c r="M28" s="180">
        <f t="shared" si="2"/>
        <v>26</v>
      </c>
      <c r="N28" s="180">
        <v>25</v>
      </c>
      <c r="O28" s="180">
        <f t="shared" si="3"/>
        <v>1</v>
      </c>
      <c r="P28" s="180">
        <v>1</v>
      </c>
      <c r="Q28" s="180">
        <v>0</v>
      </c>
      <c r="R28" s="180">
        <v>0</v>
      </c>
      <c r="S28" s="180">
        <v>0</v>
      </c>
      <c r="T28" s="180">
        <v>0</v>
      </c>
      <c r="U28" s="20"/>
    </row>
    <row r="29" spans="1:21" ht="35.25" customHeight="1">
      <c r="A29" s="124">
        <v>17</v>
      </c>
      <c r="B29" s="125" t="s">
        <v>184</v>
      </c>
      <c r="C29" s="180">
        <v>351119</v>
      </c>
      <c r="D29" s="180">
        <v>1336</v>
      </c>
      <c r="E29" s="180">
        <v>1215</v>
      </c>
      <c r="F29" s="180">
        <v>13004</v>
      </c>
      <c r="G29" s="180">
        <v>1325</v>
      </c>
      <c r="H29" s="180">
        <f t="shared" si="1"/>
        <v>4047</v>
      </c>
      <c r="I29" s="180">
        <v>4027</v>
      </c>
      <c r="J29" s="180">
        <v>20</v>
      </c>
      <c r="K29" s="180">
        <v>2</v>
      </c>
      <c r="L29" s="180">
        <v>2</v>
      </c>
      <c r="M29" s="180">
        <f t="shared" si="2"/>
        <v>22</v>
      </c>
      <c r="N29" s="180">
        <v>22</v>
      </c>
      <c r="O29" s="180">
        <f t="shared" si="3"/>
        <v>0</v>
      </c>
      <c r="P29" s="180">
        <v>0</v>
      </c>
      <c r="Q29" s="180">
        <v>0</v>
      </c>
      <c r="R29" s="180">
        <v>0</v>
      </c>
      <c r="S29" s="180">
        <v>0</v>
      </c>
      <c r="T29" s="180">
        <v>0</v>
      </c>
      <c r="U29" s="20"/>
    </row>
    <row r="30" spans="1:21" ht="39.75" customHeight="1">
      <c r="A30" s="124">
        <v>18</v>
      </c>
      <c r="B30" s="125" t="s">
        <v>185</v>
      </c>
      <c r="C30" s="180">
        <v>425957</v>
      </c>
      <c r="D30" s="180">
        <v>4287</v>
      </c>
      <c r="E30" s="180">
        <v>1692</v>
      </c>
      <c r="F30" s="180">
        <v>22952</v>
      </c>
      <c r="G30" s="180">
        <v>1715</v>
      </c>
      <c r="H30" s="180">
        <f t="shared" si="1"/>
        <v>4914</v>
      </c>
      <c r="I30" s="180">
        <v>4911</v>
      </c>
      <c r="J30" s="180">
        <v>3</v>
      </c>
      <c r="K30" s="180">
        <v>2</v>
      </c>
      <c r="L30" s="180">
        <v>1</v>
      </c>
      <c r="M30" s="180">
        <f t="shared" si="2"/>
        <v>59</v>
      </c>
      <c r="N30" s="180">
        <v>59</v>
      </c>
      <c r="O30" s="180">
        <f t="shared" si="3"/>
        <v>0</v>
      </c>
      <c r="P30" s="180">
        <v>0</v>
      </c>
      <c r="Q30" s="180">
        <v>0</v>
      </c>
      <c r="R30" s="180">
        <v>0</v>
      </c>
      <c r="S30" s="180">
        <v>0</v>
      </c>
      <c r="T30" s="180">
        <v>0</v>
      </c>
      <c r="U30" s="20"/>
    </row>
    <row r="31" spans="1:21" ht="18" customHeight="1">
      <c r="A31" s="124">
        <v>19</v>
      </c>
      <c r="B31" s="126" t="s">
        <v>203</v>
      </c>
      <c r="C31" s="155"/>
      <c r="D31" s="155"/>
      <c r="E31" s="155"/>
      <c r="F31" s="155">
        <v>38901</v>
      </c>
      <c r="G31" s="155">
        <v>7018</v>
      </c>
      <c r="H31" s="180">
        <f t="shared" si="1"/>
        <v>974</v>
      </c>
      <c r="I31" s="155"/>
      <c r="J31" s="155">
        <v>974</v>
      </c>
      <c r="K31" s="155">
        <v>123</v>
      </c>
      <c r="L31" s="155">
        <v>112</v>
      </c>
      <c r="M31" s="180">
        <f t="shared" si="2"/>
        <v>31</v>
      </c>
      <c r="N31" s="180">
        <v>31</v>
      </c>
      <c r="O31" s="180">
        <f t="shared" si="3"/>
        <v>0</v>
      </c>
      <c r="P31" s="180"/>
      <c r="Q31" s="180"/>
      <c r="R31" s="180"/>
      <c r="S31" s="180">
        <v>0</v>
      </c>
      <c r="T31" s="180"/>
      <c r="U31" s="20"/>
    </row>
    <row r="32" spans="1:21" ht="15.75">
      <c r="A32" s="124">
        <v>20</v>
      </c>
      <c r="B32" s="126" t="s">
        <v>204</v>
      </c>
      <c r="C32" s="155">
        <v>342780</v>
      </c>
      <c r="D32" s="155">
        <v>12262</v>
      </c>
      <c r="E32" s="155" t="s">
        <v>299</v>
      </c>
      <c r="F32" s="155">
        <v>35034</v>
      </c>
      <c r="G32" s="155">
        <v>8949</v>
      </c>
      <c r="H32" s="180">
        <f t="shared" si="1"/>
        <v>14683</v>
      </c>
      <c r="I32" s="155">
        <v>14433</v>
      </c>
      <c r="J32" s="155">
        <v>250</v>
      </c>
      <c r="K32" s="155">
        <v>47</v>
      </c>
      <c r="L32" s="155">
        <v>47</v>
      </c>
      <c r="M32" s="180">
        <f t="shared" si="2"/>
        <v>53</v>
      </c>
      <c r="N32" s="180">
        <v>51</v>
      </c>
      <c r="O32" s="180">
        <f t="shared" si="3"/>
        <v>2</v>
      </c>
      <c r="P32" s="180">
        <v>2</v>
      </c>
      <c r="Q32" s="180">
        <v>0</v>
      </c>
      <c r="R32" s="180">
        <v>0</v>
      </c>
      <c r="S32" s="180">
        <v>0</v>
      </c>
      <c r="T32" s="180" t="s">
        <v>286</v>
      </c>
      <c r="U32" s="20"/>
    </row>
    <row r="33" spans="1:21" ht="18" customHeight="1">
      <c r="A33" s="124">
        <v>21</v>
      </c>
      <c r="B33" s="126" t="s">
        <v>205</v>
      </c>
      <c r="C33" s="180">
        <v>466550</v>
      </c>
      <c r="D33" s="180">
        <v>19855</v>
      </c>
      <c r="E33" s="180">
        <v>4317</v>
      </c>
      <c r="F33" s="155">
        <v>32157</v>
      </c>
      <c r="G33" s="155">
        <v>3105</v>
      </c>
      <c r="H33" s="180">
        <f t="shared" si="1"/>
        <v>8836</v>
      </c>
      <c r="I33" s="155">
        <v>8805</v>
      </c>
      <c r="J33" s="155">
        <v>31</v>
      </c>
      <c r="K33" s="155">
        <v>7</v>
      </c>
      <c r="L33" s="155">
        <v>4</v>
      </c>
      <c r="M33" s="180">
        <f t="shared" si="2"/>
        <v>14</v>
      </c>
      <c r="N33" s="155">
        <v>14</v>
      </c>
      <c r="O33" s="180">
        <f t="shared" si="3"/>
        <v>0</v>
      </c>
      <c r="P33" s="155">
        <v>0</v>
      </c>
      <c r="Q33" s="155">
        <v>0</v>
      </c>
      <c r="R33" s="155">
        <v>0</v>
      </c>
      <c r="S33" s="180">
        <v>0</v>
      </c>
      <c r="T33" s="180" t="s">
        <v>286</v>
      </c>
      <c r="U33" s="20"/>
    </row>
    <row r="34" spans="1:23" ht="18" customHeight="1">
      <c r="A34" s="124">
        <v>22</v>
      </c>
      <c r="B34" s="126" t="s">
        <v>206</v>
      </c>
      <c r="C34" s="155">
        <v>123787</v>
      </c>
      <c r="D34" s="155">
        <v>30803</v>
      </c>
      <c r="E34" s="155">
        <v>551.868</v>
      </c>
      <c r="F34" s="155">
        <v>20017</v>
      </c>
      <c r="G34" s="155">
        <v>1924</v>
      </c>
      <c r="H34" s="180">
        <f t="shared" si="1"/>
        <v>1842</v>
      </c>
      <c r="I34" s="155">
        <v>1837</v>
      </c>
      <c r="J34" s="155">
        <v>5</v>
      </c>
      <c r="K34" s="155">
        <v>22</v>
      </c>
      <c r="L34" s="155">
        <v>22</v>
      </c>
      <c r="M34" s="180">
        <f t="shared" si="2"/>
        <v>49</v>
      </c>
      <c r="N34" s="155">
        <v>49</v>
      </c>
      <c r="O34" s="180">
        <f t="shared" si="3"/>
        <v>0</v>
      </c>
      <c r="P34" s="155">
        <v>0</v>
      </c>
      <c r="Q34" s="155">
        <v>0</v>
      </c>
      <c r="R34" s="155">
        <v>0</v>
      </c>
      <c r="S34" s="180">
        <v>0</v>
      </c>
      <c r="T34" s="180" t="s">
        <v>286</v>
      </c>
      <c r="U34" s="20"/>
      <c r="V34" s="20"/>
      <c r="W34" s="20"/>
    </row>
    <row r="35" spans="1:21" ht="18" customHeight="1">
      <c r="A35" s="124">
        <v>23</v>
      </c>
      <c r="B35" s="126" t="s">
        <v>207</v>
      </c>
      <c r="C35" s="155">
        <v>291621</v>
      </c>
      <c r="D35" s="155">
        <v>11778</v>
      </c>
      <c r="E35" s="155">
        <v>1227.724884</v>
      </c>
      <c r="F35" s="155">
        <v>17192</v>
      </c>
      <c r="G35" s="155">
        <v>4653</v>
      </c>
      <c r="H35" s="180">
        <f t="shared" si="1"/>
        <v>7642</v>
      </c>
      <c r="I35" s="155">
        <v>7616</v>
      </c>
      <c r="J35" s="155">
        <v>26</v>
      </c>
      <c r="K35" s="155">
        <v>7</v>
      </c>
      <c r="L35" s="155">
        <v>5</v>
      </c>
      <c r="M35" s="180">
        <f t="shared" si="2"/>
        <v>11</v>
      </c>
      <c r="N35" s="155">
        <v>11</v>
      </c>
      <c r="O35" s="180">
        <f t="shared" si="3"/>
        <v>0</v>
      </c>
      <c r="P35" s="155">
        <v>0</v>
      </c>
      <c r="Q35" s="155">
        <v>0</v>
      </c>
      <c r="R35" s="155">
        <v>0</v>
      </c>
      <c r="S35" s="180">
        <v>0</v>
      </c>
      <c r="T35" s="180" t="s">
        <v>286</v>
      </c>
      <c r="U35" s="20"/>
    </row>
    <row r="36" spans="1:21" ht="18" customHeight="1">
      <c r="A36" s="124">
        <v>24</v>
      </c>
      <c r="B36" s="126" t="s">
        <v>208</v>
      </c>
      <c r="C36" s="155">
        <v>13973789</v>
      </c>
      <c r="D36" s="155">
        <v>170441</v>
      </c>
      <c r="E36" s="155">
        <v>35677</v>
      </c>
      <c r="F36" s="155">
        <v>159262</v>
      </c>
      <c r="G36" s="155">
        <v>32510</v>
      </c>
      <c r="H36" s="180">
        <f t="shared" si="1"/>
        <v>64288</v>
      </c>
      <c r="I36" s="155">
        <v>63809</v>
      </c>
      <c r="J36" s="155">
        <v>479</v>
      </c>
      <c r="K36" s="155">
        <v>92</v>
      </c>
      <c r="L36" s="155">
        <v>75</v>
      </c>
      <c r="M36" s="180">
        <f t="shared" si="2"/>
        <v>137</v>
      </c>
      <c r="N36" s="155">
        <v>120</v>
      </c>
      <c r="O36" s="180">
        <f t="shared" si="3"/>
        <v>17</v>
      </c>
      <c r="P36" s="155">
        <v>4</v>
      </c>
      <c r="Q36" s="155">
        <v>13</v>
      </c>
      <c r="R36" s="155">
        <v>0</v>
      </c>
      <c r="S36" s="180">
        <v>0</v>
      </c>
      <c r="T36" s="180" t="s">
        <v>286</v>
      </c>
      <c r="U36" s="20"/>
    </row>
    <row r="37" spans="1:21" ht="18" customHeight="1">
      <c r="A37" s="124">
        <v>25</v>
      </c>
      <c r="B37" s="126" t="s">
        <v>209</v>
      </c>
      <c r="C37" s="155">
        <v>866970</v>
      </c>
      <c r="D37" s="155">
        <v>32589</v>
      </c>
      <c r="E37" s="155">
        <v>2961.997</v>
      </c>
      <c r="F37" s="155">
        <v>34575</v>
      </c>
      <c r="G37" s="155">
        <v>9739</v>
      </c>
      <c r="H37" s="180">
        <f t="shared" si="1"/>
        <v>13973</v>
      </c>
      <c r="I37" s="155">
        <v>13925</v>
      </c>
      <c r="J37" s="155">
        <v>48</v>
      </c>
      <c r="K37" s="155">
        <v>19</v>
      </c>
      <c r="L37" s="155">
        <v>18</v>
      </c>
      <c r="M37" s="180">
        <f t="shared" si="2"/>
        <v>39</v>
      </c>
      <c r="N37" s="155">
        <v>39</v>
      </c>
      <c r="O37" s="180">
        <f t="shared" si="3"/>
        <v>0</v>
      </c>
      <c r="P37" s="155">
        <v>0</v>
      </c>
      <c r="Q37" s="155">
        <v>0</v>
      </c>
      <c r="R37" s="155">
        <v>0</v>
      </c>
      <c r="S37" s="180">
        <v>0</v>
      </c>
      <c r="T37" s="180" t="s">
        <v>286</v>
      </c>
      <c r="U37" s="20"/>
    </row>
    <row r="38" spans="1:21" ht="15.75">
      <c r="A38" s="124">
        <v>26</v>
      </c>
      <c r="B38" s="126" t="s">
        <v>210</v>
      </c>
      <c r="C38" s="155">
        <v>864730</v>
      </c>
      <c r="D38" s="155">
        <v>24697</v>
      </c>
      <c r="E38" s="155">
        <v>2106.3</v>
      </c>
      <c r="F38" s="155">
        <v>42061</v>
      </c>
      <c r="G38" s="155">
        <v>10069</v>
      </c>
      <c r="H38" s="180">
        <f t="shared" si="1"/>
        <v>17994</v>
      </c>
      <c r="I38" s="155">
        <v>17795</v>
      </c>
      <c r="J38" s="155">
        <v>199</v>
      </c>
      <c r="K38" s="155">
        <v>226</v>
      </c>
      <c r="L38" s="155">
        <v>117</v>
      </c>
      <c r="M38" s="180">
        <f t="shared" si="2"/>
        <v>41</v>
      </c>
      <c r="N38" s="155">
        <v>29</v>
      </c>
      <c r="O38" s="180">
        <f t="shared" si="3"/>
        <v>12</v>
      </c>
      <c r="P38" s="155">
        <v>6</v>
      </c>
      <c r="Q38" s="155">
        <v>6</v>
      </c>
      <c r="R38" s="155">
        <v>0</v>
      </c>
      <c r="S38" s="180">
        <v>0</v>
      </c>
      <c r="T38" s="218">
        <v>0</v>
      </c>
      <c r="U38" s="20" t="s">
        <v>287</v>
      </c>
    </row>
    <row r="39" spans="1:21" ht="15.75">
      <c r="A39" s="124">
        <v>27</v>
      </c>
      <c r="B39" s="126" t="s">
        <v>211</v>
      </c>
      <c r="C39" s="155">
        <v>1711164</v>
      </c>
      <c r="D39" s="155">
        <v>28081</v>
      </c>
      <c r="E39" s="155">
        <v>6453</v>
      </c>
      <c r="F39" s="155">
        <v>43042</v>
      </c>
      <c r="G39" s="155">
        <v>11368</v>
      </c>
      <c r="H39" s="180">
        <f t="shared" si="1"/>
        <v>19357</v>
      </c>
      <c r="I39" s="155">
        <v>18934</v>
      </c>
      <c r="J39" s="155">
        <v>423</v>
      </c>
      <c r="K39" s="155">
        <v>556</v>
      </c>
      <c r="L39" s="155">
        <v>551</v>
      </c>
      <c r="M39" s="180">
        <f t="shared" si="2"/>
        <v>62</v>
      </c>
      <c r="N39" s="155">
        <v>53</v>
      </c>
      <c r="O39" s="180">
        <f t="shared" si="3"/>
        <v>9</v>
      </c>
      <c r="P39" s="180">
        <v>9</v>
      </c>
      <c r="Q39" s="180">
        <v>0</v>
      </c>
      <c r="R39" s="180">
        <v>0</v>
      </c>
      <c r="S39" s="180">
        <v>0</v>
      </c>
      <c r="T39" s="180" t="s">
        <v>286</v>
      </c>
      <c r="U39" s="20"/>
    </row>
    <row r="40" spans="1:21" ht="15.75">
      <c r="A40" s="124">
        <v>28</v>
      </c>
      <c r="B40" s="126" t="s">
        <v>212</v>
      </c>
      <c r="C40" s="155">
        <v>272962</v>
      </c>
      <c r="D40" s="155">
        <v>9443</v>
      </c>
      <c r="E40" s="155">
        <v>429.172</v>
      </c>
      <c r="F40" s="155">
        <v>13548</v>
      </c>
      <c r="G40" s="155">
        <v>2760</v>
      </c>
      <c r="H40" s="180">
        <f t="shared" si="1"/>
        <v>5927</v>
      </c>
      <c r="I40" s="155">
        <v>5639</v>
      </c>
      <c r="J40" s="155">
        <v>288</v>
      </c>
      <c r="K40" s="155">
        <v>919</v>
      </c>
      <c r="L40" s="155">
        <v>919</v>
      </c>
      <c r="M40" s="180">
        <f t="shared" si="2"/>
        <v>14</v>
      </c>
      <c r="N40" s="155">
        <v>14</v>
      </c>
      <c r="O40" s="180"/>
      <c r="P40" s="155"/>
      <c r="Q40" s="155"/>
      <c r="R40" s="155"/>
      <c r="S40" s="180">
        <v>0</v>
      </c>
      <c r="T40" s="180" t="s">
        <v>290</v>
      </c>
      <c r="U40" s="20"/>
    </row>
    <row r="41" spans="1:21" ht="18" customHeight="1">
      <c r="A41" s="124">
        <v>29</v>
      </c>
      <c r="B41" s="126" t="s">
        <v>213</v>
      </c>
      <c r="C41" s="180">
        <v>388912</v>
      </c>
      <c r="D41" s="180">
        <v>3332</v>
      </c>
      <c r="E41" s="180">
        <v>1846.703</v>
      </c>
      <c r="F41" s="180">
        <v>19210</v>
      </c>
      <c r="G41" s="180">
        <v>4519</v>
      </c>
      <c r="H41" s="180">
        <f t="shared" si="1"/>
        <v>8884</v>
      </c>
      <c r="I41" s="155">
        <v>8866</v>
      </c>
      <c r="J41" s="155">
        <v>18</v>
      </c>
      <c r="K41" s="155">
        <v>16</v>
      </c>
      <c r="L41" s="155">
        <v>16</v>
      </c>
      <c r="M41" s="180">
        <f t="shared" si="2"/>
        <v>31</v>
      </c>
      <c r="N41" s="155">
        <v>31</v>
      </c>
      <c r="O41" s="180">
        <f t="shared" si="3"/>
        <v>0</v>
      </c>
      <c r="P41" s="180">
        <v>0</v>
      </c>
      <c r="Q41" s="180">
        <v>0</v>
      </c>
      <c r="R41" s="180">
        <v>0</v>
      </c>
      <c r="S41" s="180">
        <v>0</v>
      </c>
      <c r="T41" s="180" t="s">
        <v>286</v>
      </c>
      <c r="U41" s="20"/>
    </row>
    <row r="42" spans="1:21" ht="27" customHeight="1">
      <c r="A42" s="124">
        <v>30</v>
      </c>
      <c r="B42" s="126" t="s">
        <v>214</v>
      </c>
      <c r="C42" s="155">
        <v>722404</v>
      </c>
      <c r="D42" s="155">
        <v>9615</v>
      </c>
      <c r="E42" s="155">
        <v>1769.421</v>
      </c>
      <c r="F42" s="155">
        <v>27648</v>
      </c>
      <c r="G42" s="155">
        <v>6734</v>
      </c>
      <c r="H42" s="180">
        <f t="shared" si="1"/>
        <v>11599</v>
      </c>
      <c r="I42" s="155">
        <v>11558</v>
      </c>
      <c r="J42" s="155">
        <v>41</v>
      </c>
      <c r="K42" s="155">
        <v>22</v>
      </c>
      <c r="L42" s="155">
        <v>21</v>
      </c>
      <c r="M42" s="180">
        <f t="shared" si="2"/>
        <v>28</v>
      </c>
      <c r="N42" s="155">
        <v>28</v>
      </c>
      <c r="O42" s="180">
        <f t="shared" si="3"/>
        <v>0</v>
      </c>
      <c r="P42" s="180">
        <v>0</v>
      </c>
      <c r="Q42" s="180">
        <v>0</v>
      </c>
      <c r="R42" s="180">
        <v>0</v>
      </c>
      <c r="S42" s="180">
        <v>0</v>
      </c>
      <c r="T42" s="180" t="s">
        <v>286</v>
      </c>
      <c r="U42" s="20"/>
    </row>
    <row r="43" spans="1:21" ht="15.75">
      <c r="A43" s="124">
        <v>31</v>
      </c>
      <c r="B43" s="126" t="s">
        <v>215</v>
      </c>
      <c r="C43" s="155">
        <v>739490</v>
      </c>
      <c r="D43" s="155">
        <v>24117</v>
      </c>
      <c r="E43" s="155">
        <v>4366</v>
      </c>
      <c r="F43" s="155">
        <v>23061</v>
      </c>
      <c r="G43" s="155">
        <v>6588</v>
      </c>
      <c r="H43" s="180">
        <f t="shared" si="1"/>
        <v>10681</v>
      </c>
      <c r="I43" s="155">
        <v>10283</v>
      </c>
      <c r="J43" s="155">
        <v>398</v>
      </c>
      <c r="K43" s="155">
        <v>16</v>
      </c>
      <c r="L43" s="155">
        <v>8</v>
      </c>
      <c r="M43" s="180">
        <f t="shared" si="2"/>
        <v>45</v>
      </c>
      <c r="N43" s="155">
        <v>45</v>
      </c>
      <c r="O43" s="180">
        <f t="shared" si="3"/>
        <v>0</v>
      </c>
      <c r="P43" s="180">
        <v>0</v>
      </c>
      <c r="Q43" s="180">
        <v>0</v>
      </c>
      <c r="R43" s="180">
        <v>0</v>
      </c>
      <c r="S43" s="180">
        <v>0</v>
      </c>
      <c r="T43" s="180" t="s">
        <v>286</v>
      </c>
      <c r="U43" s="20"/>
    </row>
    <row r="44" spans="1:21" ht="15.75">
      <c r="A44" s="124">
        <v>32</v>
      </c>
      <c r="B44" s="126" t="s">
        <v>216</v>
      </c>
      <c r="C44" s="155">
        <v>658543</v>
      </c>
      <c r="D44" s="155">
        <v>115879</v>
      </c>
      <c r="E44" s="155">
        <v>2490.657</v>
      </c>
      <c r="F44" s="155">
        <v>45470</v>
      </c>
      <c r="G44" s="155">
        <v>8528</v>
      </c>
      <c r="H44" s="180">
        <f t="shared" si="1"/>
        <v>20372</v>
      </c>
      <c r="I44" s="155">
        <v>20094</v>
      </c>
      <c r="J44" s="155">
        <v>278</v>
      </c>
      <c r="K44" s="155">
        <v>532</v>
      </c>
      <c r="L44" s="155">
        <v>530</v>
      </c>
      <c r="M44" s="180">
        <f t="shared" si="2"/>
        <v>62</v>
      </c>
      <c r="N44" s="155">
        <v>61</v>
      </c>
      <c r="O44" s="180">
        <f t="shared" si="3"/>
        <v>1</v>
      </c>
      <c r="P44" s="180">
        <v>1</v>
      </c>
      <c r="Q44" s="180">
        <v>0</v>
      </c>
      <c r="R44" s="180">
        <v>0</v>
      </c>
      <c r="S44" s="180">
        <v>0</v>
      </c>
      <c r="T44" s="180" t="s">
        <v>286</v>
      </c>
      <c r="U44" s="20"/>
    </row>
    <row r="45" spans="1:21" ht="18" customHeight="1">
      <c r="A45" s="124">
        <v>33</v>
      </c>
      <c r="B45" s="126" t="s">
        <v>217</v>
      </c>
      <c r="C45" s="155">
        <v>244270</v>
      </c>
      <c r="D45" s="155">
        <v>7857</v>
      </c>
      <c r="E45" s="155">
        <v>1597</v>
      </c>
      <c r="F45" s="155">
        <v>14256</v>
      </c>
      <c r="G45" s="155">
        <v>1525</v>
      </c>
      <c r="H45" s="180">
        <f t="shared" si="1"/>
        <v>4758</v>
      </c>
      <c r="I45" s="155">
        <v>4750</v>
      </c>
      <c r="J45" s="155">
        <v>8</v>
      </c>
      <c r="K45" s="180">
        <v>0</v>
      </c>
      <c r="L45" s="180">
        <v>0</v>
      </c>
      <c r="M45" s="180">
        <f t="shared" si="2"/>
        <v>2</v>
      </c>
      <c r="N45" s="155">
        <v>2</v>
      </c>
      <c r="O45" s="180">
        <f t="shared" si="3"/>
        <v>0</v>
      </c>
      <c r="P45" s="180">
        <v>0</v>
      </c>
      <c r="Q45" s="180">
        <v>0</v>
      </c>
      <c r="R45" s="180">
        <v>0</v>
      </c>
      <c r="S45" s="180">
        <v>0</v>
      </c>
      <c r="T45" s="180" t="s">
        <v>286</v>
      </c>
      <c r="U45" s="20"/>
    </row>
    <row r="46" spans="1:21" ht="18" customHeight="1">
      <c r="A46" s="124">
        <v>34</v>
      </c>
      <c r="B46" s="126" t="s">
        <v>218</v>
      </c>
      <c r="C46" s="180">
        <v>186433</v>
      </c>
      <c r="D46" s="180">
        <v>3380</v>
      </c>
      <c r="E46" s="180">
        <v>463.501</v>
      </c>
      <c r="F46" s="155">
        <v>14351</v>
      </c>
      <c r="G46" s="155">
        <v>915</v>
      </c>
      <c r="H46" s="180">
        <f t="shared" si="1"/>
        <v>2653</v>
      </c>
      <c r="I46" s="155">
        <v>2652</v>
      </c>
      <c r="J46" s="155">
        <v>1</v>
      </c>
      <c r="K46" s="155">
        <v>10</v>
      </c>
      <c r="L46" s="155">
        <v>10</v>
      </c>
      <c r="M46" s="180">
        <f t="shared" si="2"/>
        <v>16</v>
      </c>
      <c r="N46" s="155">
        <v>16</v>
      </c>
      <c r="O46" s="180">
        <f t="shared" si="3"/>
        <v>0</v>
      </c>
      <c r="P46" s="180">
        <v>0</v>
      </c>
      <c r="Q46" s="180">
        <v>0</v>
      </c>
      <c r="R46" s="180">
        <v>0</v>
      </c>
      <c r="S46" s="180">
        <v>0</v>
      </c>
      <c r="T46" s="180" t="s">
        <v>286</v>
      </c>
      <c r="U46" s="20"/>
    </row>
    <row r="47" spans="1:21" ht="25.5" customHeight="1">
      <c r="A47" s="124">
        <v>35</v>
      </c>
      <c r="B47" s="126" t="s">
        <v>219</v>
      </c>
      <c r="C47" s="155">
        <v>905914</v>
      </c>
      <c r="D47" s="155">
        <v>13392</v>
      </c>
      <c r="E47" s="155">
        <v>4063</v>
      </c>
      <c r="F47" s="155">
        <v>29703</v>
      </c>
      <c r="G47" s="155">
        <v>4759</v>
      </c>
      <c r="H47" s="180">
        <f t="shared" si="1"/>
        <v>11608</v>
      </c>
      <c r="I47" s="155">
        <v>11440</v>
      </c>
      <c r="J47" s="155">
        <v>168</v>
      </c>
      <c r="K47" s="155">
        <v>577</v>
      </c>
      <c r="L47" s="155">
        <v>577</v>
      </c>
      <c r="M47" s="180">
        <f t="shared" si="2"/>
        <v>44</v>
      </c>
      <c r="N47" s="155">
        <v>44</v>
      </c>
      <c r="O47" s="180">
        <f t="shared" si="3"/>
        <v>0</v>
      </c>
      <c r="P47" s="180">
        <v>0</v>
      </c>
      <c r="Q47" s="180">
        <v>0</v>
      </c>
      <c r="R47" s="180">
        <v>0</v>
      </c>
      <c r="S47" s="180">
        <v>0</v>
      </c>
      <c r="T47" s="180" t="s">
        <v>286</v>
      </c>
      <c r="U47" s="20"/>
    </row>
    <row r="48" spans="1:21" ht="18" customHeight="1">
      <c r="A48" s="124">
        <v>36</v>
      </c>
      <c r="B48" s="127" t="s">
        <v>220</v>
      </c>
      <c r="C48" s="180">
        <v>291143</v>
      </c>
      <c r="D48" s="180">
        <v>1238</v>
      </c>
      <c r="E48" s="180">
        <v>1010.51</v>
      </c>
      <c r="F48" s="155">
        <v>16494</v>
      </c>
      <c r="G48" s="155">
        <v>4372</v>
      </c>
      <c r="H48" s="180">
        <f t="shared" si="1"/>
        <v>7458</v>
      </c>
      <c r="I48" s="180">
        <v>7446</v>
      </c>
      <c r="J48" s="180">
        <v>12</v>
      </c>
      <c r="K48" s="180">
        <v>8</v>
      </c>
      <c r="L48" s="180">
        <v>8</v>
      </c>
      <c r="M48" s="180">
        <f t="shared" si="2"/>
        <v>30</v>
      </c>
      <c r="N48" s="180">
        <v>19</v>
      </c>
      <c r="O48" s="180">
        <f t="shared" si="3"/>
        <v>11</v>
      </c>
      <c r="P48" s="180">
        <v>11</v>
      </c>
      <c r="Q48" s="180">
        <v>0</v>
      </c>
      <c r="R48" s="180">
        <v>0</v>
      </c>
      <c r="S48" s="180">
        <v>0</v>
      </c>
      <c r="T48" s="180">
        <v>0</v>
      </c>
      <c r="U48" s="20"/>
    </row>
    <row r="49" spans="1:21" ht="18" customHeight="1">
      <c r="A49" s="124">
        <v>37</v>
      </c>
      <c r="B49" s="127" t="s">
        <v>221</v>
      </c>
      <c r="C49" s="180">
        <v>305503</v>
      </c>
      <c r="D49" s="180">
        <v>2177</v>
      </c>
      <c r="E49" s="180">
        <v>2647</v>
      </c>
      <c r="F49" s="155">
        <v>20045</v>
      </c>
      <c r="G49" s="155">
        <v>2037</v>
      </c>
      <c r="H49" s="180">
        <f t="shared" si="1"/>
        <v>3836</v>
      </c>
      <c r="I49" s="180">
        <v>3809</v>
      </c>
      <c r="J49" s="180">
        <v>27</v>
      </c>
      <c r="K49" s="180">
        <v>3</v>
      </c>
      <c r="L49" s="180">
        <v>3</v>
      </c>
      <c r="M49" s="180">
        <f t="shared" si="2"/>
        <v>15</v>
      </c>
      <c r="N49" s="180">
        <v>15</v>
      </c>
      <c r="O49" s="180">
        <f t="shared" si="3"/>
        <v>0</v>
      </c>
      <c r="P49" s="180">
        <v>0</v>
      </c>
      <c r="Q49" s="180">
        <v>0</v>
      </c>
      <c r="R49" s="180">
        <v>0</v>
      </c>
      <c r="S49" s="180">
        <v>0</v>
      </c>
      <c r="T49" s="180">
        <v>0</v>
      </c>
      <c r="U49" s="20"/>
    </row>
    <row r="50" spans="1:21" ht="18" customHeight="1">
      <c r="A50" s="124">
        <v>38</v>
      </c>
      <c r="B50" s="127" t="s">
        <v>222</v>
      </c>
      <c r="C50" s="180">
        <v>782838</v>
      </c>
      <c r="D50" s="180">
        <v>28985</v>
      </c>
      <c r="E50" s="180">
        <v>3699.656</v>
      </c>
      <c r="F50" s="155">
        <v>29477</v>
      </c>
      <c r="G50" s="155">
        <v>7758</v>
      </c>
      <c r="H50" s="180">
        <f t="shared" si="1"/>
        <v>17200</v>
      </c>
      <c r="I50" s="180">
        <v>17041</v>
      </c>
      <c r="J50" s="180">
        <v>159</v>
      </c>
      <c r="K50" s="180">
        <v>20</v>
      </c>
      <c r="L50" s="180">
        <v>18</v>
      </c>
      <c r="M50" s="180">
        <f t="shared" si="2"/>
        <v>24</v>
      </c>
      <c r="N50" s="180">
        <v>24</v>
      </c>
      <c r="O50" s="180">
        <f t="shared" si="3"/>
        <v>0</v>
      </c>
      <c r="P50" s="180">
        <v>0</v>
      </c>
      <c r="Q50" s="180">
        <v>0</v>
      </c>
      <c r="R50" s="180">
        <v>0</v>
      </c>
      <c r="S50" s="180">
        <v>0</v>
      </c>
      <c r="T50" s="180">
        <v>0</v>
      </c>
      <c r="U50" s="20"/>
    </row>
    <row r="51" spans="1:21" ht="18" customHeight="1">
      <c r="A51" s="124">
        <v>39</v>
      </c>
      <c r="B51" s="127" t="s">
        <v>223</v>
      </c>
      <c r="C51" s="180">
        <v>736519</v>
      </c>
      <c r="D51" s="180">
        <v>49577</v>
      </c>
      <c r="E51" s="180">
        <v>2140.069</v>
      </c>
      <c r="F51" s="180">
        <v>28738</v>
      </c>
      <c r="G51" s="180">
        <v>6123</v>
      </c>
      <c r="H51" s="180">
        <f t="shared" si="1"/>
        <v>21100</v>
      </c>
      <c r="I51" s="180">
        <v>21043</v>
      </c>
      <c r="J51" s="180">
        <v>57</v>
      </c>
      <c r="K51" s="180">
        <v>38</v>
      </c>
      <c r="L51" s="180">
        <v>34</v>
      </c>
      <c r="M51" s="180">
        <f t="shared" si="2"/>
        <v>38</v>
      </c>
      <c r="N51" s="180">
        <v>36</v>
      </c>
      <c r="O51" s="180">
        <f t="shared" si="3"/>
        <v>2</v>
      </c>
      <c r="P51" s="180">
        <v>2</v>
      </c>
      <c r="Q51" s="180">
        <v>0</v>
      </c>
      <c r="R51" s="180">
        <v>0</v>
      </c>
      <c r="S51" s="180">
        <v>0</v>
      </c>
      <c r="T51" s="180">
        <v>0</v>
      </c>
      <c r="U51" s="20"/>
    </row>
    <row r="52" spans="1:21" ht="18" customHeight="1">
      <c r="A52" s="124">
        <v>40</v>
      </c>
      <c r="B52" s="127" t="s">
        <v>224</v>
      </c>
      <c r="C52" s="180">
        <v>5505707</v>
      </c>
      <c r="D52" s="180">
        <v>79423</v>
      </c>
      <c r="E52" s="180">
        <v>3884.050766</v>
      </c>
      <c r="F52" s="180">
        <v>36880</v>
      </c>
      <c r="G52" s="180">
        <v>9527</v>
      </c>
      <c r="H52" s="180">
        <f t="shared" si="1"/>
        <v>20229</v>
      </c>
      <c r="I52" s="180">
        <v>20108</v>
      </c>
      <c r="J52" s="180">
        <v>121</v>
      </c>
      <c r="K52" s="180">
        <v>88</v>
      </c>
      <c r="L52" s="180">
        <v>72</v>
      </c>
      <c r="M52" s="180">
        <f t="shared" si="2"/>
        <v>150</v>
      </c>
      <c r="N52" s="180">
        <v>144</v>
      </c>
      <c r="O52" s="180">
        <f t="shared" si="3"/>
        <v>6</v>
      </c>
      <c r="P52" s="180">
        <v>5</v>
      </c>
      <c r="Q52" s="180">
        <v>1</v>
      </c>
      <c r="R52" s="180">
        <v>0</v>
      </c>
      <c r="S52" s="180">
        <v>0</v>
      </c>
      <c r="T52" s="180">
        <v>4</v>
      </c>
      <c r="U52" s="20"/>
    </row>
    <row r="53" spans="1:21" ht="18" customHeight="1">
      <c r="A53" s="124">
        <v>41</v>
      </c>
      <c r="B53" s="127" t="s">
        <v>225</v>
      </c>
      <c r="C53" s="180">
        <v>449365</v>
      </c>
      <c r="D53" s="180">
        <v>10550</v>
      </c>
      <c r="E53" s="180">
        <v>1718.878</v>
      </c>
      <c r="F53" s="180">
        <v>19944</v>
      </c>
      <c r="G53" s="180">
        <v>5533</v>
      </c>
      <c r="H53" s="180">
        <f t="shared" si="1"/>
        <v>8858</v>
      </c>
      <c r="I53" s="180">
        <v>8824</v>
      </c>
      <c r="J53" s="180">
        <v>34</v>
      </c>
      <c r="K53" s="180">
        <v>14</v>
      </c>
      <c r="L53" s="180">
        <v>11</v>
      </c>
      <c r="M53" s="180">
        <f t="shared" si="2"/>
        <v>19</v>
      </c>
      <c r="N53" s="180">
        <v>19</v>
      </c>
      <c r="O53" s="180">
        <f t="shared" si="3"/>
        <v>0</v>
      </c>
      <c r="P53" s="180">
        <v>0</v>
      </c>
      <c r="Q53" s="180">
        <v>0</v>
      </c>
      <c r="R53" s="180">
        <v>0</v>
      </c>
      <c r="S53" s="180">
        <v>0</v>
      </c>
      <c r="T53" s="180">
        <v>0</v>
      </c>
      <c r="U53" s="20"/>
    </row>
    <row r="54" spans="1:21" ht="27.75" customHeight="1">
      <c r="A54" s="124">
        <v>42</v>
      </c>
      <c r="B54" s="139" t="s">
        <v>226</v>
      </c>
      <c r="C54" s="180">
        <v>1519</v>
      </c>
      <c r="D54" s="180">
        <v>680</v>
      </c>
      <c r="E54" s="180">
        <v>9.96</v>
      </c>
      <c r="F54" s="180">
        <v>9461</v>
      </c>
      <c r="G54" s="180">
        <v>2176</v>
      </c>
      <c r="H54" s="180">
        <f t="shared" si="1"/>
        <v>4404</v>
      </c>
      <c r="I54" s="180">
        <v>4344</v>
      </c>
      <c r="J54" s="180">
        <v>60</v>
      </c>
      <c r="K54" s="180">
        <v>7</v>
      </c>
      <c r="L54" s="180">
        <v>7</v>
      </c>
      <c r="M54" s="180">
        <f t="shared" si="2"/>
        <v>18</v>
      </c>
      <c r="N54" s="180">
        <v>18</v>
      </c>
      <c r="O54" s="180">
        <f t="shared" si="3"/>
        <v>0</v>
      </c>
      <c r="P54" s="180">
        <v>0</v>
      </c>
      <c r="Q54" s="180">
        <v>0</v>
      </c>
      <c r="R54" s="180">
        <v>0</v>
      </c>
      <c r="S54" s="180">
        <v>0</v>
      </c>
      <c r="T54" s="180">
        <v>0</v>
      </c>
      <c r="U54" s="20"/>
    </row>
    <row r="55" spans="1:21" ht="18" customHeight="1">
      <c r="A55" s="124">
        <v>43</v>
      </c>
      <c r="B55" s="127" t="s">
        <v>227</v>
      </c>
      <c r="C55" s="180">
        <v>568487</v>
      </c>
      <c r="D55" s="180">
        <v>22167</v>
      </c>
      <c r="E55" s="180">
        <v>2308.539</v>
      </c>
      <c r="F55" s="180">
        <v>30349</v>
      </c>
      <c r="G55" s="180">
        <v>7179</v>
      </c>
      <c r="H55" s="180">
        <f t="shared" si="1"/>
        <v>14499</v>
      </c>
      <c r="I55" s="180">
        <v>14425</v>
      </c>
      <c r="J55" s="180">
        <v>74</v>
      </c>
      <c r="K55" s="180">
        <v>66</v>
      </c>
      <c r="L55" s="180">
        <v>65</v>
      </c>
      <c r="M55" s="180">
        <f t="shared" si="2"/>
        <v>56</v>
      </c>
      <c r="N55" s="180">
        <v>52</v>
      </c>
      <c r="O55" s="180">
        <f t="shared" si="3"/>
        <v>4</v>
      </c>
      <c r="P55" s="180">
        <v>3</v>
      </c>
      <c r="Q55" s="180">
        <v>1</v>
      </c>
      <c r="R55" s="180">
        <v>0</v>
      </c>
      <c r="S55" s="180">
        <v>0</v>
      </c>
      <c r="T55" s="180">
        <v>6</v>
      </c>
      <c r="U55" s="20"/>
    </row>
    <row r="56" spans="1:21" ht="18" customHeight="1">
      <c r="A56" s="124">
        <v>44</v>
      </c>
      <c r="B56" s="127" t="s">
        <v>228</v>
      </c>
      <c r="C56" s="180">
        <v>331801</v>
      </c>
      <c r="D56" s="180">
        <v>6978</v>
      </c>
      <c r="E56" s="180">
        <v>1492</v>
      </c>
      <c r="F56" s="180">
        <v>14928</v>
      </c>
      <c r="G56" s="180">
        <v>4102</v>
      </c>
      <c r="H56" s="180">
        <f t="shared" si="1"/>
        <v>6682</v>
      </c>
      <c r="I56" s="180">
        <v>6581</v>
      </c>
      <c r="J56" s="180">
        <v>101</v>
      </c>
      <c r="K56" s="180">
        <v>7</v>
      </c>
      <c r="L56" s="180">
        <v>5</v>
      </c>
      <c r="M56" s="180">
        <f t="shared" si="2"/>
        <v>10</v>
      </c>
      <c r="N56" s="180">
        <v>10</v>
      </c>
      <c r="O56" s="180">
        <f t="shared" si="3"/>
        <v>0</v>
      </c>
      <c r="P56" s="180">
        <v>0</v>
      </c>
      <c r="Q56" s="180">
        <v>0</v>
      </c>
      <c r="R56" s="180">
        <v>0</v>
      </c>
      <c r="S56" s="180">
        <v>0</v>
      </c>
      <c r="T56" s="180">
        <v>0</v>
      </c>
      <c r="U56" s="20"/>
    </row>
    <row r="57" spans="1:21" s="91" customFormat="1" ht="27.75" customHeight="1">
      <c r="A57" s="124">
        <v>45</v>
      </c>
      <c r="B57" s="140" t="s">
        <v>234</v>
      </c>
      <c r="C57" s="180">
        <v>656323</v>
      </c>
      <c r="D57" s="180">
        <v>29661</v>
      </c>
      <c r="E57" s="180">
        <v>3478.2401</v>
      </c>
      <c r="F57" s="155">
        <v>23404</v>
      </c>
      <c r="G57" s="155">
        <v>5605</v>
      </c>
      <c r="H57" s="180">
        <f t="shared" si="1"/>
        <v>8698</v>
      </c>
      <c r="I57" s="180">
        <v>8667</v>
      </c>
      <c r="J57" s="180">
        <v>31</v>
      </c>
      <c r="K57" s="180">
        <v>10</v>
      </c>
      <c r="L57" s="180">
        <v>10</v>
      </c>
      <c r="M57" s="180">
        <f t="shared" si="2"/>
        <v>18</v>
      </c>
      <c r="N57" s="180">
        <v>15</v>
      </c>
      <c r="O57" s="180">
        <f t="shared" si="3"/>
        <v>3</v>
      </c>
      <c r="P57" s="180">
        <v>0</v>
      </c>
      <c r="Q57" s="180">
        <v>3</v>
      </c>
      <c r="R57" s="180">
        <v>0</v>
      </c>
      <c r="S57" s="180">
        <v>0</v>
      </c>
      <c r="T57" s="180">
        <v>0</v>
      </c>
      <c r="U57" s="97"/>
    </row>
    <row r="58" spans="1:21" s="91" customFormat="1" ht="15.75">
      <c r="A58" s="124">
        <v>46</v>
      </c>
      <c r="B58" s="141" t="s">
        <v>235</v>
      </c>
      <c r="C58" s="180">
        <v>994106</v>
      </c>
      <c r="D58" s="180">
        <v>15374</v>
      </c>
      <c r="E58" s="180">
        <v>2700</v>
      </c>
      <c r="F58" s="155">
        <v>33138</v>
      </c>
      <c r="G58" s="155">
        <v>10188</v>
      </c>
      <c r="H58" s="180">
        <f t="shared" si="1"/>
        <v>14153</v>
      </c>
      <c r="I58" s="180">
        <v>14083</v>
      </c>
      <c r="J58" s="180">
        <v>70</v>
      </c>
      <c r="K58" s="180">
        <v>6</v>
      </c>
      <c r="L58" s="180">
        <v>5</v>
      </c>
      <c r="M58" s="180">
        <f t="shared" si="2"/>
        <v>24</v>
      </c>
      <c r="N58" s="180">
        <v>24</v>
      </c>
      <c r="O58" s="180">
        <f t="shared" si="3"/>
        <v>0</v>
      </c>
      <c r="P58" s="180">
        <v>0</v>
      </c>
      <c r="Q58" s="180">
        <v>0</v>
      </c>
      <c r="R58" s="180">
        <v>0</v>
      </c>
      <c r="S58" s="180">
        <v>0</v>
      </c>
      <c r="T58" s="180">
        <v>0</v>
      </c>
      <c r="U58" s="97"/>
    </row>
    <row r="59" spans="1:21" s="91" customFormat="1" ht="15.75">
      <c r="A59" s="124">
        <v>47</v>
      </c>
      <c r="B59" s="141" t="s">
        <v>236</v>
      </c>
      <c r="C59" s="180">
        <v>1191115</v>
      </c>
      <c r="D59" s="180">
        <v>11368</v>
      </c>
      <c r="E59" s="180">
        <v>1797.0165</v>
      </c>
      <c r="F59" s="155">
        <v>24845</v>
      </c>
      <c r="G59" s="155">
        <v>6420</v>
      </c>
      <c r="H59" s="180">
        <f t="shared" si="1"/>
        <v>9913</v>
      </c>
      <c r="I59" s="180">
        <v>9843</v>
      </c>
      <c r="J59" s="180">
        <v>70</v>
      </c>
      <c r="K59" s="180">
        <v>7</v>
      </c>
      <c r="L59" s="180">
        <v>7</v>
      </c>
      <c r="M59" s="180">
        <f t="shared" si="2"/>
        <v>22</v>
      </c>
      <c r="N59" s="180">
        <v>22</v>
      </c>
      <c r="O59" s="180">
        <f t="shared" si="3"/>
        <v>0</v>
      </c>
      <c r="P59" s="180">
        <v>0</v>
      </c>
      <c r="Q59" s="180">
        <v>0</v>
      </c>
      <c r="R59" s="180">
        <v>0</v>
      </c>
      <c r="S59" s="180">
        <v>0</v>
      </c>
      <c r="T59" s="180">
        <v>0</v>
      </c>
      <c r="U59" s="97"/>
    </row>
    <row r="60" spans="1:21" s="91" customFormat="1" ht="15.75">
      <c r="A60" s="124">
        <v>48</v>
      </c>
      <c r="B60" s="141" t="s">
        <v>237</v>
      </c>
      <c r="C60" s="180">
        <v>667299</v>
      </c>
      <c r="D60" s="180">
        <v>27806</v>
      </c>
      <c r="E60" s="180">
        <v>6904.437</v>
      </c>
      <c r="F60" s="155">
        <v>29559</v>
      </c>
      <c r="G60" s="155">
        <v>5794</v>
      </c>
      <c r="H60" s="180">
        <f t="shared" si="1"/>
        <v>11756</v>
      </c>
      <c r="I60" s="180">
        <v>11579</v>
      </c>
      <c r="J60" s="180">
        <v>177</v>
      </c>
      <c r="K60" s="180">
        <v>706</v>
      </c>
      <c r="L60" s="180">
        <v>705</v>
      </c>
      <c r="M60" s="180">
        <f t="shared" si="2"/>
        <v>67</v>
      </c>
      <c r="N60" s="180">
        <v>65</v>
      </c>
      <c r="O60" s="180">
        <f t="shared" si="3"/>
        <v>2</v>
      </c>
      <c r="P60" s="180">
        <v>2</v>
      </c>
      <c r="Q60" s="180">
        <v>0</v>
      </c>
      <c r="R60" s="180">
        <v>0</v>
      </c>
      <c r="S60" s="180">
        <v>0</v>
      </c>
      <c r="T60" s="180">
        <v>0</v>
      </c>
      <c r="U60" s="97"/>
    </row>
    <row r="61" spans="1:21" s="91" customFormat="1" ht="15.75">
      <c r="A61" s="124">
        <v>49</v>
      </c>
      <c r="B61" s="141" t="s">
        <v>238</v>
      </c>
      <c r="C61" s="180">
        <v>403176</v>
      </c>
      <c r="D61" s="180">
        <v>8883</v>
      </c>
      <c r="E61" s="180">
        <v>1120.797</v>
      </c>
      <c r="F61" s="155">
        <v>15362</v>
      </c>
      <c r="G61" s="155">
        <v>3143</v>
      </c>
      <c r="H61" s="180">
        <f t="shared" si="1"/>
        <v>5880</v>
      </c>
      <c r="I61" s="180">
        <v>5854</v>
      </c>
      <c r="J61" s="180">
        <v>26</v>
      </c>
      <c r="K61" s="180">
        <v>2</v>
      </c>
      <c r="L61" s="180">
        <v>2</v>
      </c>
      <c r="M61" s="180">
        <f t="shared" si="2"/>
        <v>5</v>
      </c>
      <c r="N61" s="180">
        <v>5</v>
      </c>
      <c r="O61" s="180">
        <f t="shared" si="3"/>
        <v>0</v>
      </c>
      <c r="P61" s="180">
        <v>0</v>
      </c>
      <c r="Q61" s="180">
        <v>0</v>
      </c>
      <c r="R61" s="180">
        <v>0</v>
      </c>
      <c r="S61" s="180">
        <v>0</v>
      </c>
      <c r="T61" s="180">
        <v>0</v>
      </c>
      <c r="U61" s="97"/>
    </row>
    <row r="62" spans="1:21" s="91" customFormat="1" ht="15.75">
      <c r="A62" s="124">
        <v>50</v>
      </c>
      <c r="B62" s="141" t="s">
        <v>239</v>
      </c>
      <c r="C62" s="180">
        <v>535710</v>
      </c>
      <c r="D62" s="180">
        <v>23186</v>
      </c>
      <c r="E62" s="180">
        <v>1934.255</v>
      </c>
      <c r="F62" s="155">
        <v>35105</v>
      </c>
      <c r="G62" s="155">
        <v>7891</v>
      </c>
      <c r="H62" s="180">
        <f t="shared" si="1"/>
        <v>16150</v>
      </c>
      <c r="I62" s="180">
        <v>15939</v>
      </c>
      <c r="J62" s="180">
        <v>211</v>
      </c>
      <c r="K62" s="180">
        <v>11</v>
      </c>
      <c r="L62" s="180">
        <v>11</v>
      </c>
      <c r="M62" s="180">
        <f t="shared" si="2"/>
        <v>78</v>
      </c>
      <c r="N62" s="180">
        <v>77</v>
      </c>
      <c r="O62" s="180">
        <f t="shared" si="3"/>
        <v>1</v>
      </c>
      <c r="P62" s="180">
        <v>1</v>
      </c>
      <c r="Q62" s="180">
        <v>0</v>
      </c>
      <c r="R62" s="180">
        <v>0</v>
      </c>
      <c r="S62" s="180">
        <v>0</v>
      </c>
      <c r="T62" s="180">
        <v>1</v>
      </c>
      <c r="U62" s="97"/>
    </row>
    <row r="63" spans="1:21" s="91" customFormat="1" ht="18" customHeight="1">
      <c r="A63" s="124">
        <v>51</v>
      </c>
      <c r="B63" s="142" t="s">
        <v>240</v>
      </c>
      <c r="C63" s="180">
        <v>603667</v>
      </c>
      <c r="D63" s="180">
        <v>4509</v>
      </c>
      <c r="E63" s="180">
        <v>1618.301</v>
      </c>
      <c r="F63" s="155">
        <v>40256</v>
      </c>
      <c r="G63" s="155">
        <v>3572</v>
      </c>
      <c r="H63" s="180">
        <f t="shared" si="1"/>
        <v>8551</v>
      </c>
      <c r="I63" s="180">
        <v>8550</v>
      </c>
      <c r="J63" s="180">
        <v>1</v>
      </c>
      <c r="K63" s="180">
        <v>4</v>
      </c>
      <c r="L63" s="180">
        <v>4</v>
      </c>
      <c r="M63" s="180">
        <f t="shared" si="2"/>
        <v>89</v>
      </c>
      <c r="N63" s="180">
        <v>89</v>
      </c>
      <c r="O63" s="180">
        <f t="shared" si="3"/>
        <v>0</v>
      </c>
      <c r="P63" s="180">
        <v>0</v>
      </c>
      <c r="Q63" s="180">
        <v>0</v>
      </c>
      <c r="R63" s="180">
        <v>0</v>
      </c>
      <c r="S63" s="180">
        <v>0</v>
      </c>
      <c r="T63" s="180">
        <v>0</v>
      </c>
      <c r="U63" s="97"/>
    </row>
    <row r="64" spans="1:21" s="95" customFormat="1" ht="27" customHeight="1">
      <c r="A64" s="124">
        <v>52</v>
      </c>
      <c r="B64" s="142" t="s">
        <v>241</v>
      </c>
      <c r="C64" s="180">
        <v>535920</v>
      </c>
      <c r="D64" s="180">
        <v>21037</v>
      </c>
      <c r="E64" s="180">
        <v>2132</v>
      </c>
      <c r="F64" s="155">
        <v>24028</v>
      </c>
      <c r="G64" s="155">
        <v>5954</v>
      </c>
      <c r="H64" s="180">
        <f t="shared" si="1"/>
        <v>13801</v>
      </c>
      <c r="I64" s="180">
        <v>13534</v>
      </c>
      <c r="J64" s="180">
        <v>267</v>
      </c>
      <c r="K64" s="180">
        <v>34</v>
      </c>
      <c r="L64" s="180">
        <v>34</v>
      </c>
      <c r="M64" s="180">
        <f t="shared" si="2"/>
        <v>18</v>
      </c>
      <c r="N64" s="180">
        <v>17</v>
      </c>
      <c r="O64" s="180">
        <f t="shared" si="3"/>
        <v>1</v>
      </c>
      <c r="P64" s="180">
        <v>1</v>
      </c>
      <c r="Q64" s="180">
        <v>0</v>
      </c>
      <c r="R64" s="180">
        <v>0</v>
      </c>
      <c r="S64" s="180">
        <v>0</v>
      </c>
      <c r="T64" s="180">
        <v>0</v>
      </c>
      <c r="U64" s="96"/>
    </row>
    <row r="65" spans="1:21" s="91" customFormat="1" ht="15.75">
      <c r="A65" s="124">
        <v>53</v>
      </c>
      <c r="B65" s="142" t="s">
        <v>242</v>
      </c>
      <c r="C65" s="180">
        <v>1017832</v>
      </c>
      <c r="D65" s="180">
        <v>60441</v>
      </c>
      <c r="E65" s="180">
        <v>1986.237</v>
      </c>
      <c r="F65" s="155">
        <v>30766</v>
      </c>
      <c r="G65" s="155">
        <v>20353</v>
      </c>
      <c r="H65" s="180">
        <f t="shared" si="1"/>
        <v>15728</v>
      </c>
      <c r="I65" s="180">
        <v>15621</v>
      </c>
      <c r="J65" s="180">
        <v>107</v>
      </c>
      <c r="K65" s="180">
        <v>108</v>
      </c>
      <c r="L65" s="180">
        <v>103</v>
      </c>
      <c r="M65" s="180">
        <f t="shared" si="2"/>
        <v>47</v>
      </c>
      <c r="N65" s="180">
        <v>45</v>
      </c>
      <c r="O65" s="180">
        <f t="shared" si="3"/>
        <v>2</v>
      </c>
      <c r="P65" s="180">
        <v>2</v>
      </c>
      <c r="Q65" s="180">
        <v>0</v>
      </c>
      <c r="R65" s="180">
        <v>0</v>
      </c>
      <c r="S65" s="180">
        <v>0</v>
      </c>
      <c r="T65" s="180">
        <v>0</v>
      </c>
      <c r="U65" s="97"/>
    </row>
    <row r="66" spans="1:21" s="91" customFormat="1" ht="15.75">
      <c r="A66" s="124">
        <v>54</v>
      </c>
      <c r="B66" s="142" t="s">
        <v>243</v>
      </c>
      <c r="C66" s="180">
        <v>291513</v>
      </c>
      <c r="D66" s="180">
        <v>10145</v>
      </c>
      <c r="E66" s="180">
        <v>1519.626</v>
      </c>
      <c r="F66" s="155">
        <v>17874</v>
      </c>
      <c r="G66" s="155">
        <v>2859</v>
      </c>
      <c r="H66" s="180">
        <f t="shared" si="1"/>
        <v>6115</v>
      </c>
      <c r="I66" s="180">
        <v>6072</v>
      </c>
      <c r="J66" s="180">
        <v>43</v>
      </c>
      <c r="K66" s="180">
        <v>27</v>
      </c>
      <c r="L66" s="180">
        <v>25</v>
      </c>
      <c r="M66" s="180">
        <f t="shared" si="2"/>
        <v>29</v>
      </c>
      <c r="N66" s="180">
        <v>24</v>
      </c>
      <c r="O66" s="180">
        <f t="shared" si="3"/>
        <v>5</v>
      </c>
      <c r="P66" s="180">
        <v>5</v>
      </c>
      <c r="Q66" s="180">
        <v>0</v>
      </c>
      <c r="R66" s="180">
        <v>0</v>
      </c>
      <c r="S66" s="180">
        <v>0</v>
      </c>
      <c r="T66" s="180">
        <v>0</v>
      </c>
      <c r="U66" s="97"/>
    </row>
    <row r="67" spans="1:21" s="95" customFormat="1" ht="15.75">
      <c r="A67" s="124">
        <v>55</v>
      </c>
      <c r="B67" s="142" t="s">
        <v>244</v>
      </c>
      <c r="C67" s="180">
        <v>1515942</v>
      </c>
      <c r="D67" s="180">
        <v>61032</v>
      </c>
      <c r="E67" s="180">
        <v>5015.998</v>
      </c>
      <c r="F67" s="155">
        <v>66721</v>
      </c>
      <c r="G67" s="155">
        <v>19621</v>
      </c>
      <c r="H67" s="180">
        <f t="shared" si="1"/>
        <v>33850</v>
      </c>
      <c r="I67" s="180">
        <v>33743</v>
      </c>
      <c r="J67" s="180">
        <v>107</v>
      </c>
      <c r="K67" s="180">
        <v>41</v>
      </c>
      <c r="L67" s="180">
        <v>41</v>
      </c>
      <c r="M67" s="180">
        <f t="shared" si="2"/>
        <v>90</v>
      </c>
      <c r="N67" s="180">
        <v>89</v>
      </c>
      <c r="O67" s="180">
        <f t="shared" si="3"/>
        <v>1</v>
      </c>
      <c r="P67" s="180">
        <v>1</v>
      </c>
      <c r="Q67" s="180">
        <v>0</v>
      </c>
      <c r="R67" s="180">
        <v>0</v>
      </c>
      <c r="S67" s="180">
        <v>0</v>
      </c>
      <c r="T67" s="180">
        <v>0</v>
      </c>
      <c r="U67" s="96"/>
    </row>
    <row r="68" spans="1:21" s="95" customFormat="1" ht="25.5">
      <c r="A68" s="124">
        <v>56</v>
      </c>
      <c r="B68" s="142" t="s">
        <v>245</v>
      </c>
      <c r="C68" s="180">
        <v>561296</v>
      </c>
      <c r="D68" s="180">
        <v>11152</v>
      </c>
      <c r="E68" s="180">
        <v>2944.37</v>
      </c>
      <c r="F68" s="155">
        <v>23710</v>
      </c>
      <c r="G68" s="155">
        <v>6208</v>
      </c>
      <c r="H68" s="180">
        <f t="shared" si="1"/>
        <v>9963</v>
      </c>
      <c r="I68" s="180">
        <v>9648</v>
      </c>
      <c r="J68" s="180">
        <v>315</v>
      </c>
      <c r="K68" s="180">
        <v>9</v>
      </c>
      <c r="L68" s="180">
        <v>8</v>
      </c>
      <c r="M68" s="180">
        <f t="shared" si="2"/>
        <v>21</v>
      </c>
      <c r="N68" s="180">
        <v>18</v>
      </c>
      <c r="O68" s="180">
        <f t="shared" si="3"/>
        <v>3</v>
      </c>
      <c r="P68" s="180">
        <v>3</v>
      </c>
      <c r="Q68" s="180">
        <v>0</v>
      </c>
      <c r="R68" s="180">
        <v>0</v>
      </c>
      <c r="S68" s="180">
        <v>0</v>
      </c>
      <c r="T68" s="180">
        <v>0</v>
      </c>
      <c r="U68" s="96"/>
    </row>
    <row r="69" spans="1:21" s="91" customFormat="1" ht="15.75">
      <c r="A69" s="124">
        <v>57</v>
      </c>
      <c r="B69" s="142" t="s">
        <v>246</v>
      </c>
      <c r="C69" s="180">
        <v>667343</v>
      </c>
      <c r="D69" s="180">
        <v>19787</v>
      </c>
      <c r="E69" s="180">
        <v>2274.047</v>
      </c>
      <c r="F69" s="155">
        <v>28996</v>
      </c>
      <c r="G69" s="155">
        <v>9175</v>
      </c>
      <c r="H69" s="180">
        <f t="shared" si="1"/>
        <v>14991</v>
      </c>
      <c r="I69" s="180">
        <v>14647</v>
      </c>
      <c r="J69" s="180">
        <v>344</v>
      </c>
      <c r="K69" s="180">
        <v>27</v>
      </c>
      <c r="L69" s="180">
        <v>24</v>
      </c>
      <c r="M69" s="180">
        <f t="shared" si="2"/>
        <v>41</v>
      </c>
      <c r="N69" s="180">
        <v>41</v>
      </c>
      <c r="O69" s="180">
        <f t="shared" si="3"/>
        <v>0</v>
      </c>
      <c r="P69" s="180">
        <v>0</v>
      </c>
      <c r="Q69" s="180">
        <v>0</v>
      </c>
      <c r="R69" s="180">
        <v>0</v>
      </c>
      <c r="S69" s="180">
        <v>0</v>
      </c>
      <c r="T69" s="180">
        <v>0</v>
      </c>
      <c r="U69" s="97"/>
    </row>
    <row r="70" spans="1:21" s="91" customFormat="1" ht="25.5">
      <c r="A70" s="124">
        <v>58</v>
      </c>
      <c r="B70" s="142" t="s">
        <v>247</v>
      </c>
      <c r="C70" s="180">
        <v>13462222</v>
      </c>
      <c r="D70" s="180">
        <v>1621516</v>
      </c>
      <c r="E70" s="180">
        <v>74147.478</v>
      </c>
      <c r="F70" s="155">
        <v>111796</v>
      </c>
      <c r="G70" s="155">
        <v>28587</v>
      </c>
      <c r="H70" s="180">
        <f t="shared" si="1"/>
        <v>52693</v>
      </c>
      <c r="I70" s="180">
        <v>49620</v>
      </c>
      <c r="J70" s="180">
        <v>3073</v>
      </c>
      <c r="K70" s="180">
        <v>574</v>
      </c>
      <c r="L70" s="180">
        <v>565</v>
      </c>
      <c r="M70" s="180">
        <f t="shared" si="2"/>
        <v>270</v>
      </c>
      <c r="N70" s="180">
        <v>210</v>
      </c>
      <c r="O70" s="180">
        <f t="shared" si="3"/>
        <v>60</v>
      </c>
      <c r="P70" s="180">
        <v>14</v>
      </c>
      <c r="Q70" s="180">
        <v>46</v>
      </c>
      <c r="R70" s="180">
        <v>0</v>
      </c>
      <c r="S70" s="180">
        <v>0</v>
      </c>
      <c r="T70" s="180">
        <v>0</v>
      </c>
      <c r="U70" s="97"/>
    </row>
    <row r="71" spans="1:21" s="91" customFormat="1" ht="18" customHeight="1">
      <c r="A71" s="124">
        <v>59</v>
      </c>
      <c r="B71" s="142" t="s">
        <v>248</v>
      </c>
      <c r="C71" s="180">
        <v>102093</v>
      </c>
      <c r="D71" s="180">
        <v>5038</v>
      </c>
      <c r="E71" s="180">
        <v>296.227</v>
      </c>
      <c r="F71" s="155">
        <v>2144</v>
      </c>
      <c r="G71" s="155">
        <v>572</v>
      </c>
      <c r="H71" s="180">
        <f t="shared" si="1"/>
        <v>11487</v>
      </c>
      <c r="I71" s="180">
        <v>11280</v>
      </c>
      <c r="J71" s="180">
        <v>207</v>
      </c>
      <c r="K71" s="180">
        <v>12</v>
      </c>
      <c r="L71" s="180">
        <v>11</v>
      </c>
      <c r="M71" s="180">
        <f t="shared" si="2"/>
        <v>24</v>
      </c>
      <c r="N71" s="180">
        <v>22</v>
      </c>
      <c r="O71" s="180">
        <f t="shared" si="3"/>
        <v>2</v>
      </c>
      <c r="P71" s="180">
        <v>2</v>
      </c>
      <c r="Q71" s="180">
        <v>0</v>
      </c>
      <c r="R71" s="180">
        <v>0</v>
      </c>
      <c r="S71" s="180">
        <v>0</v>
      </c>
      <c r="T71" s="180">
        <v>0</v>
      </c>
      <c r="U71" s="97"/>
    </row>
    <row r="72" spans="1:21" s="91" customFormat="1" ht="25.5">
      <c r="A72" s="124">
        <v>60</v>
      </c>
      <c r="B72" s="142" t="s">
        <v>249</v>
      </c>
      <c r="C72" s="180">
        <v>341049</v>
      </c>
      <c r="D72" s="180">
        <v>3644</v>
      </c>
      <c r="E72" s="180">
        <v>2020.3</v>
      </c>
      <c r="F72" s="155">
        <v>17986</v>
      </c>
      <c r="G72" s="155">
        <v>3736</v>
      </c>
      <c r="H72" s="180">
        <f t="shared" si="1"/>
        <v>7337</v>
      </c>
      <c r="I72" s="180">
        <v>7314</v>
      </c>
      <c r="J72" s="180">
        <v>23</v>
      </c>
      <c r="K72" s="180">
        <v>12</v>
      </c>
      <c r="L72" s="180">
        <v>12</v>
      </c>
      <c r="M72" s="180">
        <f t="shared" si="2"/>
        <v>21</v>
      </c>
      <c r="N72" s="180">
        <v>21</v>
      </c>
      <c r="O72" s="180">
        <f t="shared" si="3"/>
        <v>0</v>
      </c>
      <c r="P72" s="180">
        <v>0</v>
      </c>
      <c r="Q72" s="180">
        <v>0</v>
      </c>
      <c r="R72" s="180">
        <v>0</v>
      </c>
      <c r="S72" s="180">
        <v>0</v>
      </c>
      <c r="T72" s="180">
        <v>0</v>
      </c>
      <c r="U72" s="97"/>
    </row>
    <row r="73" spans="1:21" s="91" customFormat="1" ht="15.75">
      <c r="A73" s="124">
        <v>61</v>
      </c>
      <c r="B73" s="142" t="s">
        <v>250</v>
      </c>
      <c r="C73" s="180">
        <v>532008</v>
      </c>
      <c r="D73" s="180">
        <v>16155</v>
      </c>
      <c r="E73" s="180">
        <v>1642.643</v>
      </c>
      <c r="F73" s="155">
        <v>22334</v>
      </c>
      <c r="G73" s="155">
        <v>7232</v>
      </c>
      <c r="H73" s="180">
        <f t="shared" si="1"/>
        <v>11049</v>
      </c>
      <c r="I73" s="180">
        <v>10682</v>
      </c>
      <c r="J73" s="180">
        <v>367</v>
      </c>
      <c r="K73" s="180">
        <v>164</v>
      </c>
      <c r="L73" s="180">
        <v>162</v>
      </c>
      <c r="M73" s="180">
        <f t="shared" si="2"/>
        <v>23</v>
      </c>
      <c r="N73" s="180">
        <v>16</v>
      </c>
      <c r="O73" s="180">
        <f t="shared" si="3"/>
        <v>7</v>
      </c>
      <c r="P73" s="180">
        <v>7</v>
      </c>
      <c r="Q73" s="180">
        <v>0</v>
      </c>
      <c r="R73" s="180">
        <v>0</v>
      </c>
      <c r="S73" s="180">
        <v>0</v>
      </c>
      <c r="T73" s="180">
        <v>0</v>
      </c>
      <c r="U73" s="97"/>
    </row>
    <row r="74" spans="1:21" s="91" customFormat="1" ht="15.75">
      <c r="A74" s="124">
        <v>62</v>
      </c>
      <c r="B74" s="142" t="s">
        <v>251</v>
      </c>
      <c r="C74" s="180">
        <v>322479</v>
      </c>
      <c r="D74" s="180">
        <v>6505</v>
      </c>
      <c r="E74" s="180">
        <v>442</v>
      </c>
      <c r="F74" s="155">
        <v>23658</v>
      </c>
      <c r="G74" s="155">
        <v>4391</v>
      </c>
      <c r="H74" s="180">
        <f t="shared" si="1"/>
        <v>10993</v>
      </c>
      <c r="I74" s="180">
        <v>10957</v>
      </c>
      <c r="J74" s="180">
        <v>36</v>
      </c>
      <c r="K74" s="180">
        <v>9</v>
      </c>
      <c r="L74" s="180">
        <v>9</v>
      </c>
      <c r="M74" s="180">
        <f t="shared" si="2"/>
        <v>61</v>
      </c>
      <c r="N74" s="180">
        <v>58</v>
      </c>
      <c r="O74" s="180">
        <f t="shared" si="3"/>
        <v>3</v>
      </c>
      <c r="P74" s="180">
        <v>3</v>
      </c>
      <c r="Q74" s="180">
        <v>0</v>
      </c>
      <c r="R74" s="180">
        <v>0</v>
      </c>
      <c r="S74" s="180">
        <v>0</v>
      </c>
      <c r="T74" s="180">
        <v>0</v>
      </c>
      <c r="U74" s="97"/>
    </row>
    <row r="75" spans="1:21" s="95" customFormat="1" ht="18" customHeight="1">
      <c r="A75" s="124">
        <v>63</v>
      </c>
      <c r="B75" s="142" t="s">
        <v>252</v>
      </c>
      <c r="C75" s="180">
        <v>266904</v>
      </c>
      <c r="D75" s="180">
        <v>3829</v>
      </c>
      <c r="E75" s="180">
        <v>841.295</v>
      </c>
      <c r="F75" s="155">
        <v>18739</v>
      </c>
      <c r="G75" s="155">
        <v>2996</v>
      </c>
      <c r="H75" s="180">
        <f t="shared" si="1"/>
        <v>7876</v>
      </c>
      <c r="I75" s="180">
        <v>7859</v>
      </c>
      <c r="J75" s="180">
        <v>17</v>
      </c>
      <c r="K75" s="180">
        <v>22</v>
      </c>
      <c r="L75" s="180">
        <v>22</v>
      </c>
      <c r="M75" s="180">
        <f t="shared" si="2"/>
        <v>19</v>
      </c>
      <c r="N75" s="180">
        <v>19</v>
      </c>
      <c r="O75" s="180">
        <f t="shared" si="3"/>
        <v>0</v>
      </c>
      <c r="P75" s="180">
        <v>0</v>
      </c>
      <c r="Q75" s="180">
        <v>0</v>
      </c>
      <c r="R75" s="180">
        <v>0</v>
      </c>
      <c r="S75" s="180">
        <v>0</v>
      </c>
      <c r="T75" s="180">
        <v>0</v>
      </c>
      <c r="U75" s="96"/>
    </row>
    <row r="76" spans="1:8" s="20" customFormat="1" ht="13.5" customHeight="1">
      <c r="A76"/>
      <c r="B76"/>
      <c r="C76" s="53"/>
      <c r="D76"/>
      <c r="E76" s="169"/>
      <c r="F76"/>
      <c r="G76"/>
      <c r="H76"/>
    </row>
    <row r="77" ht="13.5" customHeight="1"/>
    <row r="78" spans="1:20" s="134" customFormat="1" ht="12.75">
      <c r="A78" s="43"/>
      <c r="B78" s="43" t="s">
        <v>255</v>
      </c>
      <c r="C78" s="32" t="s">
        <v>296</v>
      </c>
      <c r="D78" s="43"/>
      <c r="E78" s="43"/>
      <c r="F78" s="43"/>
      <c r="G78" s="43"/>
      <c r="H78" s="43"/>
      <c r="I78" s="43"/>
      <c r="J78" s="43"/>
      <c r="K78" s="131"/>
      <c r="L78" s="43"/>
      <c r="M78" s="43"/>
      <c r="N78" s="43"/>
      <c r="O78" s="43"/>
      <c r="P78" s="43"/>
      <c r="Q78" s="43"/>
      <c r="R78" s="43"/>
      <c r="S78" s="132"/>
      <c r="T78" s="132"/>
    </row>
    <row r="79" spans="1:18" s="130" customFormat="1" ht="12.75">
      <c r="A79" s="43"/>
      <c r="B79" s="43" t="s">
        <v>298</v>
      </c>
      <c r="C79" s="43" t="s">
        <v>301</v>
      </c>
      <c r="E79" s="43"/>
      <c r="F79" s="43"/>
      <c r="G79" s="43"/>
      <c r="H79" s="43"/>
      <c r="I79" s="43"/>
      <c r="J79" s="43"/>
      <c r="K79" s="131"/>
      <c r="L79" s="43"/>
      <c r="M79" s="43"/>
      <c r="N79" s="43"/>
      <c r="O79" s="43"/>
      <c r="P79" s="43"/>
      <c r="Q79" s="43"/>
      <c r="R79" s="43"/>
    </row>
    <row r="80" spans="1:20" s="130" customFormat="1" ht="12.75">
      <c r="A80" s="43"/>
      <c r="B80" s="43" t="s">
        <v>297</v>
      </c>
      <c r="C80" s="43" t="s">
        <v>302</v>
      </c>
      <c r="E80" s="43"/>
      <c r="F80" s="43"/>
      <c r="G80" s="43"/>
      <c r="H80" s="43"/>
      <c r="I80" s="43"/>
      <c r="J80" s="43"/>
      <c r="K80" s="131"/>
      <c r="L80" s="43"/>
      <c r="M80" s="43"/>
      <c r="N80" s="43"/>
      <c r="O80" s="43"/>
      <c r="P80" s="43"/>
      <c r="Q80" s="43"/>
      <c r="R80" s="43"/>
      <c r="S80" s="133"/>
      <c r="T80" s="133"/>
    </row>
    <row r="81" spans="1:18" s="130" customFormat="1" ht="12.75">
      <c r="A81" s="43"/>
      <c r="B81" s="43" t="s">
        <v>300</v>
      </c>
      <c r="C81" s="43" t="s">
        <v>303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</row>
    <row r="82" spans="1:18" s="10" customFormat="1" ht="12.75">
      <c r="A82"/>
      <c r="B82" s="81"/>
      <c r="C82" s="53"/>
      <c r="D82"/>
      <c r="E82"/>
      <c r="F82"/>
      <c r="G82"/>
      <c r="H82"/>
      <c r="I82"/>
      <c r="J82"/>
      <c r="K82" s="87"/>
      <c r="L82"/>
      <c r="M82"/>
      <c r="N82"/>
      <c r="O82"/>
      <c r="P82"/>
      <c r="Q82"/>
      <c r="R82"/>
    </row>
    <row r="83" spans="1:18" s="10" customFormat="1" ht="12.75">
      <c r="A83"/>
      <c r="B83" s="81"/>
      <c r="C83" s="53"/>
      <c r="D83"/>
      <c r="E83"/>
      <c r="F83"/>
      <c r="G83"/>
      <c r="H83"/>
      <c r="I83"/>
      <c r="J83"/>
      <c r="K83" s="87"/>
      <c r="L83"/>
      <c r="M83"/>
      <c r="N83"/>
      <c r="O83"/>
      <c r="P83"/>
      <c r="Q83"/>
      <c r="R83"/>
    </row>
    <row r="84" spans="1:18" s="10" customFormat="1" ht="12.75">
      <c r="A84"/>
      <c r="B84" s="81"/>
      <c r="C84" s="53"/>
      <c r="D84"/>
      <c r="E84"/>
      <c r="F84"/>
      <c r="G84"/>
      <c r="H84"/>
      <c r="I84"/>
      <c r="J84"/>
      <c r="K84" s="87"/>
      <c r="L84"/>
      <c r="M84"/>
      <c r="N84"/>
      <c r="O84"/>
      <c r="P84"/>
      <c r="Q84"/>
      <c r="R84"/>
    </row>
    <row r="85" spans="1:18" s="10" customFormat="1" ht="12.75">
      <c r="A85"/>
      <c r="B85" s="81"/>
      <c r="C85" s="53"/>
      <c r="D85"/>
      <c r="E85"/>
      <c r="F85"/>
      <c r="G85"/>
      <c r="H85"/>
      <c r="I85"/>
      <c r="J85"/>
      <c r="K85" s="87"/>
      <c r="L85"/>
      <c r="M85"/>
      <c r="N85"/>
      <c r="O85"/>
      <c r="P85"/>
      <c r="Q85"/>
      <c r="R85"/>
    </row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spans="1:8" s="20" customFormat="1" ht="13.5" customHeight="1">
      <c r="A92"/>
      <c r="B92"/>
      <c r="C92" s="53"/>
      <c r="D92"/>
      <c r="E92" s="169"/>
      <c r="F92"/>
      <c r="G92"/>
      <c r="H92"/>
    </row>
    <row r="93" ht="13.5" customHeight="1"/>
    <row r="94" ht="30" customHeight="1"/>
    <row r="95" ht="13.5" customHeight="1"/>
    <row r="96" spans="1:8" s="20" customFormat="1" ht="14.25" customHeight="1">
      <c r="A96"/>
      <c r="B96"/>
      <c r="C96" s="53"/>
      <c r="D96"/>
      <c r="E96" s="169"/>
      <c r="F96"/>
      <c r="G96"/>
      <c r="H96"/>
    </row>
    <row r="97" spans="1:8" s="20" customFormat="1" ht="13.5" customHeight="1">
      <c r="A97"/>
      <c r="B97"/>
      <c r="C97" s="53"/>
      <c r="D97"/>
      <c r="E97" s="169"/>
      <c r="F97"/>
      <c r="G97"/>
      <c r="H97"/>
    </row>
    <row r="98" spans="1:8" s="20" customFormat="1" ht="13.5" customHeight="1">
      <c r="A98"/>
      <c r="B98"/>
      <c r="C98" s="53"/>
      <c r="D98"/>
      <c r="E98" s="169"/>
      <c r="F98"/>
      <c r="G98"/>
      <c r="H98"/>
    </row>
    <row r="99" spans="1:8" s="20" customFormat="1" ht="13.5" customHeight="1">
      <c r="A99"/>
      <c r="B99"/>
      <c r="C99" s="53"/>
      <c r="D99"/>
      <c r="E99" s="169"/>
      <c r="F99"/>
      <c r="G99"/>
      <c r="H99"/>
    </row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spans="1:8" s="20" customFormat="1" ht="13.5" customHeight="1">
      <c r="A109"/>
      <c r="B109"/>
      <c r="C109" s="53"/>
      <c r="D109"/>
      <c r="E109" s="169"/>
      <c r="F109"/>
      <c r="G109"/>
      <c r="H109"/>
    </row>
    <row r="110" spans="1:8" s="20" customFormat="1" ht="13.5" customHeight="1">
      <c r="A110"/>
      <c r="B110"/>
      <c r="C110" s="53"/>
      <c r="D110"/>
      <c r="E110" s="169"/>
      <c r="F110"/>
      <c r="G110"/>
      <c r="H110"/>
    </row>
    <row r="111" ht="13.5" customHeight="1"/>
    <row r="112" ht="13.5" customHeight="1"/>
    <row r="113" ht="13.5" customHeight="1"/>
    <row r="114" ht="13.5" customHeight="1"/>
    <row r="115" ht="13.5" customHeight="1"/>
    <row r="116" spans="1:8" s="20" customFormat="1" ht="13.5" customHeight="1">
      <c r="A116"/>
      <c r="B116"/>
      <c r="C116" s="53"/>
      <c r="D116"/>
      <c r="E116" s="169"/>
      <c r="F116"/>
      <c r="G116"/>
      <c r="H116"/>
    </row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spans="1:8" s="20" customFormat="1" ht="13.5" customHeight="1">
      <c r="A124"/>
      <c r="B124"/>
      <c r="C124" s="53"/>
      <c r="D124"/>
      <c r="E124" s="169"/>
      <c r="F124"/>
      <c r="G124"/>
      <c r="H124"/>
    </row>
    <row r="125" ht="13.5" customHeight="1"/>
    <row r="126" ht="13.5" customHeight="1"/>
    <row r="127" ht="16.5" customHeight="1"/>
    <row r="128" ht="7.5" customHeight="1"/>
  </sheetData>
  <sheetProtection/>
  <mergeCells count="31">
    <mergeCell ref="A12:B12"/>
    <mergeCell ref="F7:F10"/>
    <mergeCell ref="G7:G10"/>
    <mergeCell ref="E7:E10"/>
    <mergeCell ref="N7:R7"/>
    <mergeCell ref="A11:B11"/>
    <mergeCell ref="C7:C10"/>
    <mergeCell ref="P9:R9"/>
    <mergeCell ref="D7:D10"/>
    <mergeCell ref="O9:O10"/>
    <mergeCell ref="M7:M10"/>
    <mergeCell ref="K7:L8"/>
    <mergeCell ref="H7:J7"/>
    <mergeCell ref="H8:H10"/>
    <mergeCell ref="I8:J8"/>
    <mergeCell ref="A3:T3"/>
    <mergeCell ref="A4:T4"/>
    <mergeCell ref="S6:T6"/>
    <mergeCell ref="S7:S10"/>
    <mergeCell ref="F6:L6"/>
    <mergeCell ref="T7:T10"/>
    <mergeCell ref="A2:R2"/>
    <mergeCell ref="N8:N10"/>
    <mergeCell ref="O8:R8"/>
    <mergeCell ref="I9:I10"/>
    <mergeCell ref="J9:J10"/>
    <mergeCell ref="K9:K10"/>
    <mergeCell ref="L9:L10"/>
    <mergeCell ref="M6:R6"/>
    <mergeCell ref="C6:E6"/>
    <mergeCell ref="A6:B10"/>
  </mergeCells>
  <printOptions/>
  <pageMargins left="1.3" right="0.2" top="1" bottom="0.5" header="0" footer="0"/>
  <pageSetup horizontalDpi="600" verticalDpi="6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1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4.421875" style="20" customWidth="1"/>
    <col min="2" max="2" width="12.00390625" style="20" customWidth="1"/>
    <col min="3" max="3" width="10.57421875" style="20" customWidth="1"/>
    <col min="4" max="4" width="10.140625" style="20" customWidth="1"/>
    <col min="5" max="5" width="8.57421875" style="20" customWidth="1"/>
    <col min="6" max="7" width="10.00390625" style="20" customWidth="1"/>
    <col min="8" max="8" width="8.7109375" style="20" customWidth="1"/>
    <col min="9" max="9" width="9.7109375" style="20" customWidth="1"/>
    <col min="10" max="10" width="7.140625" style="20" customWidth="1"/>
    <col min="11" max="11" width="10.421875" style="20" customWidth="1"/>
    <col min="12" max="12" width="5.7109375" style="20" customWidth="1"/>
    <col min="13" max="13" width="5.8515625" style="20" customWidth="1"/>
    <col min="14" max="14" width="5.57421875" style="20" customWidth="1"/>
    <col min="15" max="15" width="5.8515625" style="20" customWidth="1"/>
    <col min="16" max="16" width="6.140625" style="20" customWidth="1"/>
    <col min="17" max="17" width="6.00390625" style="20" customWidth="1"/>
    <col min="18" max="16384" width="9.140625" style="20" customWidth="1"/>
  </cols>
  <sheetData>
    <row r="1" spans="1:5" s="43" customFormat="1" ht="21.75" customHeight="1">
      <c r="A1" s="80" t="s">
        <v>7</v>
      </c>
      <c r="D1" s="80"/>
      <c r="E1" s="40"/>
    </row>
    <row r="2" spans="4:17" s="43" customFormat="1" ht="25.5" customHeight="1">
      <c r="D2" s="41"/>
      <c r="E2" s="41"/>
      <c r="F2" s="41"/>
      <c r="G2" s="41"/>
      <c r="H2" s="41"/>
      <c r="I2" s="41" t="s">
        <v>71</v>
      </c>
      <c r="J2" s="41"/>
      <c r="K2" s="41"/>
      <c r="L2" s="44"/>
      <c r="M2" s="44"/>
      <c r="N2" s="44"/>
      <c r="O2" s="44"/>
      <c r="P2" s="44"/>
      <c r="Q2" s="44"/>
    </row>
    <row r="3" spans="1:17" s="43" customFormat="1" ht="29.25" customHeight="1">
      <c r="A3" s="326" t="s">
        <v>147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</row>
    <row r="4" spans="1:17" s="43" customFormat="1" ht="18.75">
      <c r="A4" s="326" t="s">
        <v>282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</row>
    <row r="5" spans="6:17" ht="12.75">
      <c r="F5" s="68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1:17" ht="28.5" customHeight="1">
      <c r="A6" s="353"/>
      <c r="B6" s="354"/>
      <c r="C6" s="361" t="s">
        <v>112</v>
      </c>
      <c r="D6" s="362"/>
      <c r="E6" s="363"/>
      <c r="F6" s="365" t="s">
        <v>113</v>
      </c>
      <c r="G6" s="365"/>
      <c r="H6" s="365"/>
      <c r="I6" s="365"/>
      <c r="J6" s="365"/>
      <c r="K6" s="365"/>
      <c r="L6" s="365" t="s">
        <v>114</v>
      </c>
      <c r="M6" s="365"/>
      <c r="N6" s="365"/>
      <c r="O6" s="365"/>
      <c r="P6" s="365"/>
      <c r="Q6" s="365"/>
    </row>
    <row r="7" spans="1:17" ht="24.75" customHeight="1">
      <c r="A7" s="355"/>
      <c r="B7" s="356"/>
      <c r="C7" s="286" t="s">
        <v>9</v>
      </c>
      <c r="D7" s="364" t="s">
        <v>69</v>
      </c>
      <c r="E7" s="364"/>
      <c r="F7" s="366" t="s">
        <v>9</v>
      </c>
      <c r="G7" s="324" t="s">
        <v>105</v>
      </c>
      <c r="H7" s="324"/>
      <c r="I7" s="324"/>
      <c r="J7" s="324" t="s">
        <v>106</v>
      </c>
      <c r="K7" s="324"/>
      <c r="L7" s="366" t="s">
        <v>9</v>
      </c>
      <c r="M7" s="324" t="s">
        <v>105</v>
      </c>
      <c r="N7" s="324"/>
      <c r="O7" s="324"/>
      <c r="P7" s="324" t="s">
        <v>106</v>
      </c>
      <c r="Q7" s="324"/>
    </row>
    <row r="8" spans="1:17" s="77" customFormat="1" ht="88.5" customHeight="1">
      <c r="A8" s="357"/>
      <c r="B8" s="358"/>
      <c r="C8" s="286"/>
      <c r="D8" s="50" t="s">
        <v>19</v>
      </c>
      <c r="E8" s="50" t="s">
        <v>20</v>
      </c>
      <c r="F8" s="366"/>
      <c r="G8" s="50" t="s">
        <v>19</v>
      </c>
      <c r="H8" s="50" t="s">
        <v>20</v>
      </c>
      <c r="I8" s="50" t="s">
        <v>21</v>
      </c>
      <c r="J8" s="50" t="s">
        <v>107</v>
      </c>
      <c r="K8" s="50" t="s">
        <v>108</v>
      </c>
      <c r="L8" s="366"/>
      <c r="M8" s="50" t="s">
        <v>19</v>
      </c>
      <c r="N8" s="50" t="s">
        <v>20</v>
      </c>
      <c r="O8" s="50" t="s">
        <v>109</v>
      </c>
      <c r="P8" s="50" t="s">
        <v>110</v>
      </c>
      <c r="Q8" s="50" t="s">
        <v>111</v>
      </c>
    </row>
    <row r="9" spans="1:17" s="79" customFormat="1" ht="15">
      <c r="A9" s="359" t="s">
        <v>40</v>
      </c>
      <c r="B9" s="360"/>
      <c r="C9" s="78">
        <v>1</v>
      </c>
      <c r="D9" s="78">
        <v>2</v>
      </c>
      <c r="E9" s="78">
        <v>3</v>
      </c>
      <c r="F9" s="69">
        <v>4</v>
      </c>
      <c r="G9" s="69">
        <v>5</v>
      </c>
      <c r="H9" s="69">
        <v>6</v>
      </c>
      <c r="I9" s="69">
        <v>7</v>
      </c>
      <c r="J9" s="69">
        <v>8</v>
      </c>
      <c r="K9" s="69">
        <v>9</v>
      </c>
      <c r="L9" s="69">
        <v>10</v>
      </c>
      <c r="M9" s="69">
        <v>11</v>
      </c>
      <c r="N9" s="69">
        <v>12</v>
      </c>
      <c r="O9" s="69">
        <v>13</v>
      </c>
      <c r="P9" s="69">
        <v>14</v>
      </c>
      <c r="Q9" s="69">
        <v>15</v>
      </c>
    </row>
    <row r="10" spans="1:17" ht="31.5" customHeight="1">
      <c r="A10" s="351" t="s">
        <v>96</v>
      </c>
      <c r="B10" s="352"/>
      <c r="C10" s="245">
        <f aca="true" t="shared" si="0" ref="C10:Q10">SUM(C11:C73)</f>
        <v>138511</v>
      </c>
      <c r="D10" s="245">
        <f t="shared" si="0"/>
        <v>105590</v>
      </c>
      <c r="E10" s="245">
        <f t="shared" si="0"/>
        <v>32921</v>
      </c>
      <c r="F10" s="245">
        <f t="shared" si="0"/>
        <v>147279</v>
      </c>
      <c r="G10" s="245">
        <f t="shared" si="0"/>
        <v>136175</v>
      </c>
      <c r="H10" s="245">
        <f t="shared" si="0"/>
        <v>11103</v>
      </c>
      <c r="I10" s="245">
        <f t="shared" si="0"/>
        <v>1</v>
      </c>
      <c r="J10" s="245">
        <f t="shared" si="0"/>
        <v>417</v>
      </c>
      <c r="K10" s="245">
        <f t="shared" si="0"/>
        <v>139470</v>
      </c>
      <c r="L10" s="245">
        <f t="shared" si="0"/>
        <v>23</v>
      </c>
      <c r="M10" s="245">
        <f t="shared" si="0"/>
        <v>26</v>
      </c>
      <c r="N10" s="245">
        <f t="shared" si="0"/>
        <v>0</v>
      </c>
      <c r="O10" s="245">
        <f t="shared" si="0"/>
        <v>2</v>
      </c>
      <c r="P10" s="245">
        <f t="shared" si="0"/>
        <v>7</v>
      </c>
      <c r="Q10" s="245">
        <f t="shared" si="0"/>
        <v>8</v>
      </c>
    </row>
    <row r="11" spans="1:17" ht="15.75">
      <c r="A11" s="107">
        <v>1</v>
      </c>
      <c r="B11" s="108" t="s">
        <v>169</v>
      </c>
      <c r="C11" s="180">
        <f>D11+E11</f>
        <v>4418</v>
      </c>
      <c r="D11" s="180">
        <v>4413</v>
      </c>
      <c r="E11" s="180">
        <v>5</v>
      </c>
      <c r="F11" s="180">
        <f>G11+H11+I11</f>
        <v>9740</v>
      </c>
      <c r="G11" s="180">
        <v>9730</v>
      </c>
      <c r="H11" s="180">
        <v>10</v>
      </c>
      <c r="I11" s="180">
        <v>0</v>
      </c>
      <c r="J11" s="180">
        <v>0</v>
      </c>
      <c r="K11" s="180">
        <v>9740</v>
      </c>
      <c r="L11" s="180">
        <f>M11+N11+O11</f>
        <v>4</v>
      </c>
      <c r="M11" s="180">
        <v>4</v>
      </c>
      <c r="N11" s="180">
        <v>0</v>
      </c>
      <c r="O11" s="180">
        <v>0</v>
      </c>
      <c r="P11" s="180">
        <v>4</v>
      </c>
      <c r="Q11" s="180">
        <v>0</v>
      </c>
    </row>
    <row r="12" spans="1:17" ht="30">
      <c r="A12" s="107">
        <v>2</v>
      </c>
      <c r="B12" s="108" t="s">
        <v>254</v>
      </c>
      <c r="C12" s="180">
        <f aca="true" t="shared" si="1" ref="C12:C26">D12+E12</f>
        <v>1330</v>
      </c>
      <c r="D12" s="180">
        <v>1330</v>
      </c>
      <c r="E12" s="180">
        <v>0</v>
      </c>
      <c r="F12" s="180">
        <f aca="true" t="shared" si="2" ref="F12:F28">G12+H12+I12</f>
        <v>2928</v>
      </c>
      <c r="G12" s="180">
        <v>2630</v>
      </c>
      <c r="H12" s="180">
        <v>298</v>
      </c>
      <c r="I12" s="180">
        <v>0</v>
      </c>
      <c r="J12" s="180">
        <v>2</v>
      </c>
      <c r="K12" s="180">
        <v>2926</v>
      </c>
      <c r="L12" s="180">
        <f aca="true" t="shared" si="3" ref="L12:L28">M12+N12+O12</f>
        <v>0</v>
      </c>
      <c r="M12" s="180">
        <v>0</v>
      </c>
      <c r="N12" s="180">
        <v>0</v>
      </c>
      <c r="O12" s="180">
        <v>0</v>
      </c>
      <c r="P12" s="180">
        <v>0</v>
      </c>
      <c r="Q12" s="180">
        <v>0</v>
      </c>
    </row>
    <row r="13" spans="1:17" ht="15.75">
      <c r="A13" s="107">
        <v>3</v>
      </c>
      <c r="B13" s="108" t="s">
        <v>170</v>
      </c>
      <c r="C13" s="180">
        <f t="shared" si="1"/>
        <v>594</v>
      </c>
      <c r="D13" s="180">
        <v>594</v>
      </c>
      <c r="E13" s="180">
        <v>0</v>
      </c>
      <c r="F13" s="180">
        <f t="shared" si="2"/>
        <v>1354</v>
      </c>
      <c r="G13" s="180">
        <v>1261</v>
      </c>
      <c r="H13" s="180">
        <v>93</v>
      </c>
      <c r="I13" s="180">
        <v>0</v>
      </c>
      <c r="J13" s="180">
        <v>0</v>
      </c>
      <c r="K13" s="180">
        <v>1354</v>
      </c>
      <c r="L13" s="180">
        <f t="shared" si="3"/>
        <v>0</v>
      </c>
      <c r="M13" s="180"/>
      <c r="N13" s="180"/>
      <c r="O13" s="180"/>
      <c r="P13" s="180"/>
      <c r="Q13" s="180"/>
    </row>
    <row r="14" spans="1:17" ht="15.75">
      <c r="A14" s="107">
        <v>4</v>
      </c>
      <c r="B14" s="108" t="s">
        <v>171</v>
      </c>
      <c r="C14" s="180">
        <f t="shared" si="1"/>
        <v>355</v>
      </c>
      <c r="D14" s="180">
        <v>355</v>
      </c>
      <c r="E14" s="180">
        <v>0</v>
      </c>
      <c r="F14" s="180">
        <f t="shared" si="2"/>
        <v>259</v>
      </c>
      <c r="G14" s="180">
        <v>201</v>
      </c>
      <c r="H14" s="180">
        <v>58</v>
      </c>
      <c r="I14" s="180">
        <v>0</v>
      </c>
      <c r="J14" s="180">
        <v>0</v>
      </c>
      <c r="K14" s="180">
        <v>259</v>
      </c>
      <c r="L14" s="180">
        <f t="shared" si="3"/>
        <v>0</v>
      </c>
      <c r="M14" s="180">
        <v>0</v>
      </c>
      <c r="N14" s="180">
        <v>0</v>
      </c>
      <c r="O14" s="180">
        <v>0</v>
      </c>
      <c r="P14" s="180">
        <v>0</v>
      </c>
      <c r="Q14" s="180">
        <v>0</v>
      </c>
    </row>
    <row r="15" spans="1:17" ht="15.75">
      <c r="A15" s="107">
        <v>5</v>
      </c>
      <c r="B15" s="108" t="s">
        <v>172</v>
      </c>
      <c r="C15" s="180">
        <f t="shared" si="1"/>
        <v>698</v>
      </c>
      <c r="D15" s="180">
        <v>698</v>
      </c>
      <c r="E15" s="180">
        <v>0</v>
      </c>
      <c r="F15" s="180">
        <f t="shared" si="2"/>
        <v>1210</v>
      </c>
      <c r="G15" s="180">
        <v>1203</v>
      </c>
      <c r="H15" s="180">
        <v>7</v>
      </c>
      <c r="I15" s="180">
        <v>0</v>
      </c>
      <c r="J15" s="180">
        <v>1</v>
      </c>
      <c r="K15" s="180">
        <v>1209</v>
      </c>
      <c r="L15" s="180">
        <f t="shared" si="3"/>
        <v>0</v>
      </c>
      <c r="M15" s="180">
        <v>0</v>
      </c>
      <c r="N15" s="180">
        <v>0</v>
      </c>
      <c r="O15" s="180">
        <v>0</v>
      </c>
      <c r="P15" s="180">
        <v>0</v>
      </c>
      <c r="Q15" s="180">
        <v>0</v>
      </c>
    </row>
    <row r="16" spans="1:17" ht="15.75">
      <c r="A16" s="107">
        <v>6</v>
      </c>
      <c r="B16" s="108" t="s">
        <v>173</v>
      </c>
      <c r="C16" s="180"/>
      <c r="D16" s="180"/>
      <c r="E16" s="180"/>
      <c r="F16" s="180">
        <f t="shared" si="2"/>
        <v>1273</v>
      </c>
      <c r="G16" s="180">
        <v>846</v>
      </c>
      <c r="H16" s="180">
        <v>427</v>
      </c>
      <c r="I16" s="180">
        <v>0</v>
      </c>
      <c r="J16" s="180">
        <v>1</v>
      </c>
      <c r="K16" s="180">
        <v>1272</v>
      </c>
      <c r="L16" s="180">
        <f t="shared" si="3"/>
        <v>0</v>
      </c>
      <c r="M16" s="180"/>
      <c r="N16" s="180"/>
      <c r="O16" s="180"/>
      <c r="P16" s="180"/>
      <c r="Q16" s="180"/>
    </row>
    <row r="17" spans="1:17" ht="15.75">
      <c r="A17" s="107">
        <v>7</v>
      </c>
      <c r="B17" s="108" t="s">
        <v>174</v>
      </c>
      <c r="C17" s="180">
        <f t="shared" si="1"/>
        <v>40</v>
      </c>
      <c r="D17" s="180">
        <v>40</v>
      </c>
      <c r="E17" s="180">
        <v>0</v>
      </c>
      <c r="F17" s="180">
        <f t="shared" si="2"/>
        <v>1564</v>
      </c>
      <c r="G17" s="180">
        <v>1556</v>
      </c>
      <c r="H17" s="180">
        <v>8</v>
      </c>
      <c r="I17" s="180">
        <v>0</v>
      </c>
      <c r="J17" s="180">
        <v>1</v>
      </c>
      <c r="K17" s="180">
        <v>1563</v>
      </c>
      <c r="L17" s="180">
        <f t="shared" si="3"/>
        <v>0</v>
      </c>
      <c r="M17" s="180"/>
      <c r="N17" s="180"/>
      <c r="O17" s="180"/>
      <c r="P17" s="180"/>
      <c r="Q17" s="180"/>
    </row>
    <row r="18" spans="1:17" ht="15.75">
      <c r="A18" s="107">
        <v>8</v>
      </c>
      <c r="B18" s="108" t="s">
        <v>175</v>
      </c>
      <c r="C18" s="180">
        <f t="shared" si="1"/>
        <v>775</v>
      </c>
      <c r="D18" s="180">
        <v>775</v>
      </c>
      <c r="E18" s="180">
        <v>0</v>
      </c>
      <c r="F18" s="180">
        <f t="shared" si="2"/>
        <v>826</v>
      </c>
      <c r="G18" s="180">
        <v>820</v>
      </c>
      <c r="H18" s="180">
        <v>6</v>
      </c>
      <c r="I18" s="180">
        <v>0</v>
      </c>
      <c r="J18" s="180">
        <v>0</v>
      </c>
      <c r="K18" s="180">
        <v>826</v>
      </c>
      <c r="L18" s="180">
        <f t="shared" si="3"/>
        <v>0</v>
      </c>
      <c r="M18" s="180">
        <v>0</v>
      </c>
      <c r="N18" s="180">
        <v>0</v>
      </c>
      <c r="O18" s="180">
        <v>0</v>
      </c>
      <c r="P18" s="180">
        <v>0</v>
      </c>
      <c r="Q18" s="180">
        <v>0</v>
      </c>
    </row>
    <row r="19" spans="1:17" ht="15.75">
      <c r="A19" s="107">
        <v>9</v>
      </c>
      <c r="B19" s="108" t="s">
        <v>176</v>
      </c>
      <c r="C19" s="180"/>
      <c r="D19" s="180"/>
      <c r="E19" s="180"/>
      <c r="F19" s="180">
        <f t="shared" si="2"/>
        <v>1963</v>
      </c>
      <c r="G19" s="180">
        <v>868</v>
      </c>
      <c r="H19" s="180">
        <v>1095</v>
      </c>
      <c r="I19" s="180">
        <v>0</v>
      </c>
      <c r="J19" s="180">
        <v>5</v>
      </c>
      <c r="K19" s="180">
        <v>1958</v>
      </c>
      <c r="L19" s="180">
        <f t="shared" si="3"/>
        <v>0</v>
      </c>
      <c r="M19" s="180">
        <v>0</v>
      </c>
      <c r="N19" s="180">
        <v>0</v>
      </c>
      <c r="O19" s="180">
        <v>0</v>
      </c>
      <c r="P19" s="180">
        <v>0</v>
      </c>
      <c r="Q19" s="180">
        <v>0</v>
      </c>
    </row>
    <row r="20" spans="1:17" ht="15.75">
      <c r="A20" s="107">
        <v>10</v>
      </c>
      <c r="B20" s="108" t="s">
        <v>177</v>
      </c>
      <c r="C20" s="180">
        <f t="shared" si="1"/>
        <v>282</v>
      </c>
      <c r="D20" s="180">
        <v>282</v>
      </c>
      <c r="E20" s="180">
        <v>0</v>
      </c>
      <c r="F20" s="180">
        <f t="shared" si="2"/>
        <v>397</v>
      </c>
      <c r="G20" s="180">
        <v>388</v>
      </c>
      <c r="H20" s="180">
        <v>9</v>
      </c>
      <c r="I20" s="180">
        <v>0</v>
      </c>
      <c r="J20" s="180">
        <v>2</v>
      </c>
      <c r="K20" s="180">
        <v>395</v>
      </c>
      <c r="L20" s="180">
        <f t="shared" si="3"/>
        <v>0</v>
      </c>
      <c r="M20" s="180">
        <v>0</v>
      </c>
      <c r="N20" s="180">
        <v>0</v>
      </c>
      <c r="O20" s="180">
        <v>0</v>
      </c>
      <c r="P20" s="180">
        <v>0</v>
      </c>
      <c r="Q20" s="180">
        <v>0</v>
      </c>
    </row>
    <row r="21" spans="1:17" ht="15.75">
      <c r="A21" s="107">
        <v>11</v>
      </c>
      <c r="B21" s="108" t="s">
        <v>178</v>
      </c>
      <c r="C21" s="180">
        <f t="shared" si="1"/>
        <v>1733</v>
      </c>
      <c r="D21" s="180">
        <v>1733</v>
      </c>
      <c r="E21" s="180">
        <v>0</v>
      </c>
      <c r="F21" s="180">
        <f t="shared" si="2"/>
        <v>1467</v>
      </c>
      <c r="G21" s="180">
        <v>1434</v>
      </c>
      <c r="H21" s="180">
        <v>33</v>
      </c>
      <c r="I21" s="180">
        <v>0</v>
      </c>
      <c r="J21" s="180">
        <v>1</v>
      </c>
      <c r="K21" s="180">
        <v>1466</v>
      </c>
      <c r="L21" s="180">
        <f t="shared" si="3"/>
        <v>0</v>
      </c>
      <c r="M21" s="180">
        <v>0</v>
      </c>
      <c r="N21" s="180">
        <v>0</v>
      </c>
      <c r="O21" s="180">
        <v>0</v>
      </c>
      <c r="P21" s="180">
        <v>0</v>
      </c>
      <c r="Q21" s="180">
        <v>0</v>
      </c>
    </row>
    <row r="22" spans="1:17" ht="15.75">
      <c r="A22" s="107">
        <v>12</v>
      </c>
      <c r="B22" s="108" t="s">
        <v>179</v>
      </c>
      <c r="C22" s="180">
        <f t="shared" si="1"/>
        <v>1014</v>
      </c>
      <c r="D22" s="180">
        <v>1014</v>
      </c>
      <c r="E22" s="180">
        <v>0</v>
      </c>
      <c r="F22" s="180">
        <f t="shared" si="2"/>
        <v>2119</v>
      </c>
      <c r="G22" s="180">
        <v>2116</v>
      </c>
      <c r="H22" s="180">
        <v>2</v>
      </c>
      <c r="I22" s="180">
        <v>1</v>
      </c>
      <c r="J22" s="180">
        <v>1</v>
      </c>
      <c r="K22" s="180">
        <v>2118</v>
      </c>
      <c r="L22" s="180">
        <f t="shared" si="3"/>
        <v>0</v>
      </c>
      <c r="M22" s="180">
        <v>0</v>
      </c>
      <c r="N22" s="180">
        <v>0</v>
      </c>
      <c r="O22" s="180">
        <v>0</v>
      </c>
      <c r="P22" s="180">
        <v>0</v>
      </c>
      <c r="Q22" s="180">
        <v>0</v>
      </c>
    </row>
    <row r="23" spans="1:17" ht="15.75">
      <c r="A23" s="107">
        <v>13</v>
      </c>
      <c r="B23" s="108" t="s">
        <v>180</v>
      </c>
      <c r="C23" s="180">
        <f t="shared" si="1"/>
        <v>3725</v>
      </c>
      <c r="D23" s="180">
        <v>3698</v>
      </c>
      <c r="E23" s="180">
        <v>27</v>
      </c>
      <c r="F23" s="180">
        <f t="shared" si="2"/>
        <v>3725</v>
      </c>
      <c r="G23" s="180">
        <v>3698</v>
      </c>
      <c r="H23" s="180">
        <v>27</v>
      </c>
      <c r="I23" s="180">
        <v>0</v>
      </c>
      <c r="J23" s="180">
        <v>8</v>
      </c>
      <c r="K23" s="180">
        <v>3717</v>
      </c>
      <c r="L23" s="180">
        <f t="shared" si="3"/>
        <v>0</v>
      </c>
      <c r="M23" s="180">
        <v>0</v>
      </c>
      <c r="N23" s="180">
        <v>0</v>
      </c>
      <c r="O23" s="180">
        <v>0</v>
      </c>
      <c r="P23" s="180">
        <v>0</v>
      </c>
      <c r="Q23" s="180">
        <v>0</v>
      </c>
    </row>
    <row r="24" spans="1:17" ht="15.75">
      <c r="A24" s="107">
        <v>14</v>
      </c>
      <c r="B24" s="108" t="s">
        <v>181</v>
      </c>
      <c r="C24" s="180">
        <f t="shared" si="1"/>
        <v>46</v>
      </c>
      <c r="D24" s="180">
        <v>46</v>
      </c>
      <c r="E24" s="180">
        <v>0</v>
      </c>
      <c r="F24" s="180">
        <f t="shared" si="2"/>
        <v>140</v>
      </c>
      <c r="G24" s="180">
        <v>108</v>
      </c>
      <c r="H24" s="180">
        <v>32</v>
      </c>
      <c r="I24" s="180">
        <v>0</v>
      </c>
      <c r="J24" s="180">
        <v>0</v>
      </c>
      <c r="K24" s="180">
        <v>140</v>
      </c>
      <c r="L24" s="180">
        <f t="shared" si="3"/>
        <v>0</v>
      </c>
      <c r="M24" s="180">
        <v>0</v>
      </c>
      <c r="N24" s="180">
        <v>0</v>
      </c>
      <c r="O24" s="180">
        <v>0</v>
      </c>
      <c r="P24" s="180">
        <v>0</v>
      </c>
      <c r="Q24" s="180">
        <v>0</v>
      </c>
    </row>
    <row r="25" spans="1:17" ht="15.75">
      <c r="A25" s="107">
        <v>15</v>
      </c>
      <c r="B25" s="108" t="s">
        <v>182</v>
      </c>
      <c r="C25" s="180">
        <f t="shared" si="1"/>
        <v>1104</v>
      </c>
      <c r="D25" s="180">
        <v>1104</v>
      </c>
      <c r="E25" s="180">
        <v>0</v>
      </c>
      <c r="F25" s="180">
        <f t="shared" si="2"/>
        <v>2221</v>
      </c>
      <c r="G25" s="180">
        <v>2045</v>
      </c>
      <c r="H25" s="180">
        <v>176</v>
      </c>
      <c r="I25" s="180">
        <v>0</v>
      </c>
      <c r="J25" s="180">
        <v>0</v>
      </c>
      <c r="K25" s="180">
        <v>2221</v>
      </c>
      <c r="L25" s="180">
        <f t="shared" si="3"/>
        <v>0</v>
      </c>
      <c r="M25" s="180">
        <v>0</v>
      </c>
      <c r="N25" s="180">
        <v>0</v>
      </c>
      <c r="O25" s="180">
        <v>0</v>
      </c>
      <c r="P25" s="180">
        <v>0</v>
      </c>
      <c r="Q25" s="180">
        <v>0</v>
      </c>
    </row>
    <row r="26" spans="1:17" ht="15.75">
      <c r="A26" s="107">
        <v>16</v>
      </c>
      <c r="B26" s="108" t="s">
        <v>183</v>
      </c>
      <c r="C26" s="180">
        <f t="shared" si="1"/>
        <v>1654</v>
      </c>
      <c r="D26" s="180">
        <v>1654</v>
      </c>
      <c r="E26" s="180">
        <v>0</v>
      </c>
      <c r="F26" s="180">
        <f t="shared" si="2"/>
        <v>1476</v>
      </c>
      <c r="G26" s="180">
        <v>1469</v>
      </c>
      <c r="H26" s="180">
        <v>7</v>
      </c>
      <c r="I26" s="180">
        <v>0</v>
      </c>
      <c r="J26" s="180">
        <v>2</v>
      </c>
      <c r="K26" s="180">
        <v>1474</v>
      </c>
      <c r="L26" s="180">
        <f t="shared" si="3"/>
        <v>0</v>
      </c>
      <c r="M26" s="180">
        <v>0</v>
      </c>
      <c r="N26" s="180">
        <v>0</v>
      </c>
      <c r="O26" s="180">
        <v>0</v>
      </c>
      <c r="P26" s="180">
        <v>0</v>
      </c>
      <c r="Q26" s="180">
        <v>0</v>
      </c>
    </row>
    <row r="27" spans="1:17" ht="15.75">
      <c r="A27" s="107">
        <v>17</v>
      </c>
      <c r="B27" s="108" t="s">
        <v>184</v>
      </c>
      <c r="C27" s="180">
        <f aca="true" t="shared" si="4" ref="C27:C73">D27+E27</f>
        <v>295</v>
      </c>
      <c r="D27" s="180">
        <v>295</v>
      </c>
      <c r="E27" s="180">
        <v>0</v>
      </c>
      <c r="F27" s="180">
        <f t="shared" si="2"/>
        <v>594</v>
      </c>
      <c r="G27" s="180">
        <v>224</v>
      </c>
      <c r="H27" s="180">
        <v>370</v>
      </c>
      <c r="I27" s="180">
        <v>0</v>
      </c>
      <c r="J27" s="180">
        <v>0</v>
      </c>
      <c r="K27" s="180">
        <v>594</v>
      </c>
      <c r="L27" s="180">
        <f t="shared" si="3"/>
        <v>0</v>
      </c>
      <c r="M27" s="180">
        <v>0</v>
      </c>
      <c r="N27" s="180">
        <v>0</v>
      </c>
      <c r="O27" s="180">
        <v>0</v>
      </c>
      <c r="P27" s="180">
        <v>0</v>
      </c>
      <c r="Q27" s="180">
        <v>0</v>
      </c>
    </row>
    <row r="28" spans="1:17" ht="15.75">
      <c r="A28" s="107">
        <v>18</v>
      </c>
      <c r="B28" s="108" t="s">
        <v>185</v>
      </c>
      <c r="C28" s="180">
        <f t="shared" si="4"/>
        <v>152</v>
      </c>
      <c r="D28" s="180">
        <v>130</v>
      </c>
      <c r="E28" s="180">
        <v>22</v>
      </c>
      <c r="F28" s="180">
        <f t="shared" si="2"/>
        <v>133</v>
      </c>
      <c r="G28" s="180">
        <v>111</v>
      </c>
      <c r="H28" s="180">
        <v>22</v>
      </c>
      <c r="I28" s="180">
        <v>0</v>
      </c>
      <c r="J28" s="180">
        <v>0</v>
      </c>
      <c r="K28" s="180">
        <v>133</v>
      </c>
      <c r="L28" s="180">
        <f t="shared" si="3"/>
        <v>0</v>
      </c>
      <c r="M28" s="180">
        <v>0</v>
      </c>
      <c r="N28" s="180">
        <v>0</v>
      </c>
      <c r="O28" s="180">
        <v>0</v>
      </c>
      <c r="P28" s="180">
        <v>0</v>
      </c>
      <c r="Q28" s="180">
        <v>0</v>
      </c>
    </row>
    <row r="29" spans="1:17" ht="15.75">
      <c r="A29" s="107">
        <v>19</v>
      </c>
      <c r="B29" s="109" t="s">
        <v>203</v>
      </c>
      <c r="C29" s="180">
        <f t="shared" si="4"/>
        <v>6648</v>
      </c>
      <c r="D29" s="180">
        <v>5836</v>
      </c>
      <c r="E29" s="180">
        <v>812</v>
      </c>
      <c r="F29" s="180">
        <f>G29+H29+I29</f>
        <v>6648</v>
      </c>
      <c r="G29" s="180">
        <v>5836</v>
      </c>
      <c r="H29" s="180">
        <v>812</v>
      </c>
      <c r="I29" s="219"/>
      <c r="J29" s="180">
        <v>17</v>
      </c>
      <c r="K29" s="180">
        <v>6631</v>
      </c>
      <c r="L29" s="180">
        <f>M29+N29+O29</f>
        <v>0</v>
      </c>
      <c r="M29" s="180"/>
      <c r="N29" s="180"/>
      <c r="O29" s="180"/>
      <c r="P29" s="180"/>
      <c r="Q29" s="180"/>
    </row>
    <row r="30" spans="1:17" ht="15.75">
      <c r="A30" s="107">
        <v>20</v>
      </c>
      <c r="B30" s="109" t="s">
        <v>204</v>
      </c>
      <c r="C30" s="180">
        <f t="shared" si="4"/>
        <v>1056</v>
      </c>
      <c r="D30" s="180">
        <v>1042</v>
      </c>
      <c r="E30" s="180">
        <v>14</v>
      </c>
      <c r="F30" s="180">
        <f aca="true" t="shared" si="5" ref="F30:F45">G30+H30+I30</f>
        <v>1042</v>
      </c>
      <c r="G30" s="180">
        <v>1028</v>
      </c>
      <c r="H30" s="180">
        <v>14</v>
      </c>
      <c r="I30" s="180">
        <v>0</v>
      </c>
      <c r="J30" s="180">
        <v>6</v>
      </c>
      <c r="K30" s="180">
        <v>1036</v>
      </c>
      <c r="L30" s="180">
        <f aca="true" t="shared" si="6" ref="L30:L45">M30+N30+O30</f>
        <v>0</v>
      </c>
      <c r="M30" s="180">
        <v>0</v>
      </c>
      <c r="N30" s="180">
        <v>0</v>
      </c>
      <c r="O30" s="180">
        <v>0</v>
      </c>
      <c r="P30" s="180">
        <v>0</v>
      </c>
      <c r="Q30" s="180">
        <v>0</v>
      </c>
    </row>
    <row r="31" spans="1:17" ht="15.75">
      <c r="A31" s="107">
        <v>21</v>
      </c>
      <c r="B31" s="109" t="s">
        <v>205</v>
      </c>
      <c r="C31" s="180">
        <f t="shared" si="4"/>
        <v>165</v>
      </c>
      <c r="D31" s="180">
        <v>165</v>
      </c>
      <c r="E31" s="180">
        <v>0</v>
      </c>
      <c r="F31" s="180">
        <f t="shared" si="5"/>
        <v>607</v>
      </c>
      <c r="G31" s="180">
        <v>595</v>
      </c>
      <c r="H31" s="180">
        <v>12</v>
      </c>
      <c r="I31" s="180">
        <v>0</v>
      </c>
      <c r="J31" s="180">
        <v>0</v>
      </c>
      <c r="K31" s="180">
        <v>607</v>
      </c>
      <c r="L31" s="180">
        <f t="shared" si="6"/>
        <v>1</v>
      </c>
      <c r="M31" s="180">
        <v>1</v>
      </c>
      <c r="N31" s="180">
        <v>0</v>
      </c>
      <c r="O31" s="180">
        <v>0</v>
      </c>
      <c r="P31" s="180">
        <v>0</v>
      </c>
      <c r="Q31" s="180">
        <v>1</v>
      </c>
    </row>
    <row r="32" spans="1:17" ht="15.75">
      <c r="A32" s="107">
        <v>22</v>
      </c>
      <c r="B32" s="109" t="s">
        <v>206</v>
      </c>
      <c r="C32" s="180">
        <f t="shared" si="4"/>
        <v>145</v>
      </c>
      <c r="D32" s="180">
        <v>144</v>
      </c>
      <c r="E32" s="180">
        <v>1</v>
      </c>
      <c r="F32" s="180">
        <f t="shared" si="5"/>
        <v>145</v>
      </c>
      <c r="G32" s="180">
        <v>145</v>
      </c>
      <c r="H32" s="180">
        <v>0</v>
      </c>
      <c r="I32" s="180">
        <v>0</v>
      </c>
      <c r="J32" s="180">
        <v>0</v>
      </c>
      <c r="K32" s="180">
        <v>145</v>
      </c>
      <c r="L32" s="180">
        <v>0</v>
      </c>
      <c r="M32" s="180">
        <v>0</v>
      </c>
      <c r="N32" s="180">
        <v>0</v>
      </c>
      <c r="O32" s="180">
        <v>0</v>
      </c>
      <c r="P32" s="180">
        <v>0</v>
      </c>
      <c r="Q32" s="180">
        <v>0</v>
      </c>
    </row>
    <row r="33" spans="1:17" ht="15.75">
      <c r="A33" s="107">
        <v>23</v>
      </c>
      <c r="B33" s="109" t="s">
        <v>207</v>
      </c>
      <c r="C33" s="180">
        <f t="shared" si="4"/>
        <v>71</v>
      </c>
      <c r="D33" s="180">
        <v>71</v>
      </c>
      <c r="E33" s="180">
        <v>0</v>
      </c>
      <c r="F33" s="180">
        <f t="shared" si="5"/>
        <v>515</v>
      </c>
      <c r="G33" s="180">
        <v>505</v>
      </c>
      <c r="H33" s="180">
        <v>10</v>
      </c>
      <c r="I33" s="180">
        <v>0</v>
      </c>
      <c r="J33" s="180">
        <v>1</v>
      </c>
      <c r="K33" s="180">
        <v>514</v>
      </c>
      <c r="L33" s="180">
        <f t="shared" si="6"/>
        <v>0</v>
      </c>
      <c r="M33" s="180">
        <v>0</v>
      </c>
      <c r="N33" s="180">
        <v>0</v>
      </c>
      <c r="O33" s="180">
        <v>0</v>
      </c>
      <c r="P33" s="180">
        <v>0</v>
      </c>
      <c r="Q33" s="180">
        <v>0</v>
      </c>
    </row>
    <row r="34" spans="1:17" ht="15.75">
      <c r="A34" s="107">
        <v>24</v>
      </c>
      <c r="B34" s="109" t="s">
        <v>208</v>
      </c>
      <c r="C34" s="180">
        <f t="shared" si="4"/>
        <v>3113</v>
      </c>
      <c r="D34" s="180">
        <v>3113</v>
      </c>
      <c r="E34" s="219"/>
      <c r="F34" s="180">
        <f t="shared" si="5"/>
        <v>11936</v>
      </c>
      <c r="G34" s="180">
        <v>10574</v>
      </c>
      <c r="H34" s="180">
        <v>1362</v>
      </c>
      <c r="I34" s="180"/>
      <c r="J34" s="180">
        <v>125</v>
      </c>
      <c r="K34" s="180">
        <v>11811</v>
      </c>
      <c r="L34" s="180">
        <f t="shared" si="6"/>
        <v>5</v>
      </c>
      <c r="M34" s="219">
        <v>5</v>
      </c>
      <c r="N34" s="180">
        <v>0</v>
      </c>
      <c r="O34" s="180">
        <v>0</v>
      </c>
      <c r="P34" s="219"/>
      <c r="Q34" s="180"/>
    </row>
    <row r="35" spans="1:17" ht="15.75">
      <c r="A35" s="107">
        <v>25</v>
      </c>
      <c r="B35" s="109" t="s">
        <v>209</v>
      </c>
      <c r="C35" s="180">
        <f t="shared" si="4"/>
        <v>1408</v>
      </c>
      <c r="D35" s="180">
        <v>1408</v>
      </c>
      <c r="E35" s="180">
        <v>0</v>
      </c>
      <c r="F35" s="180">
        <f t="shared" si="5"/>
        <v>6094</v>
      </c>
      <c r="G35" s="180">
        <v>5997</v>
      </c>
      <c r="H35" s="180">
        <v>97</v>
      </c>
      <c r="I35" s="180">
        <v>0</v>
      </c>
      <c r="J35" s="180">
        <v>1</v>
      </c>
      <c r="K35" s="180">
        <v>6093</v>
      </c>
      <c r="L35" s="180">
        <f t="shared" si="6"/>
        <v>0</v>
      </c>
      <c r="M35" s="180">
        <v>0</v>
      </c>
      <c r="N35" s="180">
        <v>0</v>
      </c>
      <c r="O35" s="180">
        <v>0</v>
      </c>
      <c r="P35" s="180">
        <v>0</v>
      </c>
      <c r="Q35" s="180">
        <v>0</v>
      </c>
    </row>
    <row r="36" spans="1:17" ht="15.75">
      <c r="A36" s="107">
        <v>26</v>
      </c>
      <c r="B36" s="109" t="s">
        <v>210</v>
      </c>
      <c r="C36" s="180">
        <f t="shared" si="4"/>
        <v>1186</v>
      </c>
      <c r="D36" s="180">
        <v>1186</v>
      </c>
      <c r="E36" s="180">
        <v>0</v>
      </c>
      <c r="F36" s="180">
        <f t="shared" si="5"/>
        <v>3737</v>
      </c>
      <c r="G36" s="180">
        <v>3362</v>
      </c>
      <c r="H36" s="180">
        <v>375</v>
      </c>
      <c r="I36" s="180">
        <v>0</v>
      </c>
      <c r="J36" s="180">
        <v>7</v>
      </c>
      <c r="K36" s="180">
        <v>3730</v>
      </c>
      <c r="L36" s="180">
        <f t="shared" si="6"/>
        <v>1</v>
      </c>
      <c r="M36" s="180">
        <v>1</v>
      </c>
      <c r="N36" s="180">
        <v>0</v>
      </c>
      <c r="O36" s="180">
        <v>0</v>
      </c>
      <c r="P36" s="180">
        <v>0</v>
      </c>
      <c r="Q36" s="180">
        <v>1</v>
      </c>
    </row>
    <row r="37" spans="1:17" ht="15.75">
      <c r="A37" s="107">
        <v>27</v>
      </c>
      <c r="B37" s="109" t="s">
        <v>211</v>
      </c>
      <c r="C37" s="180">
        <f t="shared" si="4"/>
        <v>4399</v>
      </c>
      <c r="D37" s="180">
        <v>4397</v>
      </c>
      <c r="E37" s="180">
        <v>2</v>
      </c>
      <c r="F37" s="180">
        <f t="shared" si="5"/>
        <v>4109</v>
      </c>
      <c r="G37" s="180">
        <v>3563</v>
      </c>
      <c r="H37" s="180">
        <v>546</v>
      </c>
      <c r="I37" s="180">
        <v>0</v>
      </c>
      <c r="J37" s="180">
        <v>2</v>
      </c>
      <c r="K37" s="180">
        <v>4107</v>
      </c>
      <c r="L37" s="180">
        <f t="shared" si="6"/>
        <v>0</v>
      </c>
      <c r="M37" s="180">
        <v>0</v>
      </c>
      <c r="N37" s="180">
        <v>0</v>
      </c>
      <c r="O37" s="180">
        <v>0</v>
      </c>
      <c r="P37" s="180">
        <v>0</v>
      </c>
      <c r="Q37" s="180">
        <v>0</v>
      </c>
    </row>
    <row r="38" spans="1:17" ht="15.75">
      <c r="A38" s="107">
        <v>28</v>
      </c>
      <c r="B38" s="109" t="s">
        <v>212</v>
      </c>
      <c r="C38" s="180">
        <f t="shared" si="4"/>
        <v>1</v>
      </c>
      <c r="D38" s="180">
        <v>1</v>
      </c>
      <c r="E38" s="180">
        <v>0</v>
      </c>
      <c r="F38" s="180">
        <f t="shared" si="5"/>
        <v>0</v>
      </c>
      <c r="G38" s="180"/>
      <c r="H38" s="180"/>
      <c r="I38" s="180"/>
      <c r="J38" s="180"/>
      <c r="K38" s="180"/>
      <c r="L38" s="180">
        <f t="shared" si="6"/>
        <v>0</v>
      </c>
      <c r="M38" s="180"/>
      <c r="N38" s="180"/>
      <c r="O38" s="180"/>
      <c r="P38" s="180"/>
      <c r="Q38" s="180"/>
    </row>
    <row r="39" spans="1:17" ht="15.75">
      <c r="A39" s="107">
        <v>29</v>
      </c>
      <c r="B39" s="109" t="s">
        <v>213</v>
      </c>
      <c r="C39" s="180">
        <f t="shared" si="4"/>
        <v>0</v>
      </c>
      <c r="D39" s="180">
        <v>0</v>
      </c>
      <c r="E39" s="180">
        <v>0</v>
      </c>
      <c r="F39" s="180">
        <f t="shared" si="5"/>
        <v>637</v>
      </c>
      <c r="G39" s="180">
        <v>615</v>
      </c>
      <c r="H39" s="180">
        <v>22</v>
      </c>
      <c r="I39" s="180">
        <v>0</v>
      </c>
      <c r="J39" s="180">
        <v>0</v>
      </c>
      <c r="K39" s="180">
        <v>637</v>
      </c>
      <c r="L39" s="180">
        <f t="shared" si="6"/>
        <v>0</v>
      </c>
      <c r="M39" s="180">
        <v>0</v>
      </c>
      <c r="N39" s="180">
        <v>0</v>
      </c>
      <c r="O39" s="180">
        <v>0</v>
      </c>
      <c r="P39" s="180">
        <v>0</v>
      </c>
      <c r="Q39" s="180">
        <v>0</v>
      </c>
    </row>
    <row r="40" spans="1:17" ht="15.75">
      <c r="A40" s="107">
        <v>30</v>
      </c>
      <c r="B40" s="109" t="s">
        <v>214</v>
      </c>
      <c r="C40" s="180">
        <f t="shared" si="4"/>
        <v>1145</v>
      </c>
      <c r="D40" s="180">
        <v>1145</v>
      </c>
      <c r="E40" s="180">
        <v>0</v>
      </c>
      <c r="F40" s="180">
        <f t="shared" si="5"/>
        <v>1291</v>
      </c>
      <c r="G40" s="155">
        <v>1218</v>
      </c>
      <c r="H40" s="155">
        <v>73</v>
      </c>
      <c r="I40" s="155">
        <v>0</v>
      </c>
      <c r="J40" s="155">
        <v>2</v>
      </c>
      <c r="K40" s="180">
        <v>1289</v>
      </c>
      <c r="L40" s="180">
        <f t="shared" si="6"/>
        <v>0</v>
      </c>
      <c r="M40" s="180">
        <v>0</v>
      </c>
      <c r="N40" s="180">
        <v>0</v>
      </c>
      <c r="O40" s="180">
        <v>0</v>
      </c>
      <c r="P40" s="180">
        <v>0</v>
      </c>
      <c r="Q40" s="180">
        <v>0</v>
      </c>
    </row>
    <row r="41" spans="1:17" ht="15.75">
      <c r="A41" s="107">
        <v>31</v>
      </c>
      <c r="B41" s="109" t="s">
        <v>215</v>
      </c>
      <c r="C41" s="180">
        <f t="shared" si="4"/>
        <v>2454</v>
      </c>
      <c r="D41" s="180">
        <v>2392</v>
      </c>
      <c r="E41" s="180">
        <v>62</v>
      </c>
      <c r="F41" s="180">
        <f t="shared" si="5"/>
        <v>2542</v>
      </c>
      <c r="G41" s="180">
        <v>2434</v>
      </c>
      <c r="H41" s="180">
        <v>108</v>
      </c>
      <c r="I41" s="180">
        <v>0</v>
      </c>
      <c r="J41" s="180">
        <v>23</v>
      </c>
      <c r="K41" s="180">
        <v>2519</v>
      </c>
      <c r="L41" s="180">
        <f t="shared" si="6"/>
        <v>0</v>
      </c>
      <c r="M41" s="180">
        <v>0</v>
      </c>
      <c r="N41" s="180">
        <v>0</v>
      </c>
      <c r="O41" s="180">
        <v>0</v>
      </c>
      <c r="P41" s="180">
        <v>0</v>
      </c>
      <c r="Q41" s="180">
        <v>0</v>
      </c>
    </row>
    <row r="42" spans="1:17" ht="15.75">
      <c r="A42" s="107">
        <v>32</v>
      </c>
      <c r="B42" s="109" t="s">
        <v>216</v>
      </c>
      <c r="C42" s="180">
        <f t="shared" si="4"/>
        <v>1566</v>
      </c>
      <c r="D42" s="180">
        <v>1566</v>
      </c>
      <c r="E42" s="180">
        <v>0</v>
      </c>
      <c r="F42" s="180">
        <f t="shared" si="5"/>
        <v>2310</v>
      </c>
      <c r="G42" s="180">
        <v>2283</v>
      </c>
      <c r="H42" s="180">
        <v>27</v>
      </c>
      <c r="I42" s="180">
        <v>0</v>
      </c>
      <c r="J42" s="180">
        <v>1</v>
      </c>
      <c r="K42" s="180">
        <v>2309</v>
      </c>
      <c r="L42" s="180">
        <f t="shared" si="6"/>
        <v>0</v>
      </c>
      <c r="M42" s="180">
        <v>0</v>
      </c>
      <c r="N42" s="180">
        <v>0</v>
      </c>
      <c r="O42" s="180">
        <v>0</v>
      </c>
      <c r="P42" s="180">
        <v>0</v>
      </c>
      <c r="Q42" s="180">
        <v>0</v>
      </c>
    </row>
    <row r="43" spans="1:17" ht="15.75">
      <c r="A43" s="107">
        <v>33</v>
      </c>
      <c r="B43" s="109" t="s">
        <v>217</v>
      </c>
      <c r="C43" s="180">
        <f t="shared" si="4"/>
        <v>414</v>
      </c>
      <c r="D43" s="180">
        <v>414</v>
      </c>
      <c r="E43" s="180">
        <v>0</v>
      </c>
      <c r="F43" s="180">
        <f t="shared" si="5"/>
        <v>184</v>
      </c>
      <c r="G43" s="180">
        <v>182</v>
      </c>
      <c r="H43" s="180">
        <v>2</v>
      </c>
      <c r="I43" s="180">
        <v>0</v>
      </c>
      <c r="J43" s="180">
        <v>0</v>
      </c>
      <c r="K43" s="180">
        <v>184</v>
      </c>
      <c r="L43" s="180">
        <f t="shared" si="6"/>
        <v>0</v>
      </c>
      <c r="M43" s="180">
        <v>0</v>
      </c>
      <c r="N43" s="180">
        <v>0</v>
      </c>
      <c r="O43" s="180">
        <v>0</v>
      </c>
      <c r="P43" s="180">
        <v>0</v>
      </c>
      <c r="Q43" s="180">
        <v>0</v>
      </c>
    </row>
    <row r="44" spans="1:17" ht="15.75">
      <c r="A44" s="107">
        <v>34</v>
      </c>
      <c r="B44" s="109" t="s">
        <v>218</v>
      </c>
      <c r="C44" s="180">
        <f t="shared" si="4"/>
        <v>151</v>
      </c>
      <c r="D44" s="180">
        <v>151</v>
      </c>
      <c r="E44" s="180">
        <v>0</v>
      </c>
      <c r="F44" s="180">
        <f t="shared" si="5"/>
        <v>120</v>
      </c>
      <c r="G44" s="180">
        <v>120</v>
      </c>
      <c r="H44" s="180">
        <v>0</v>
      </c>
      <c r="I44" s="180">
        <v>0</v>
      </c>
      <c r="J44" s="180">
        <v>0</v>
      </c>
      <c r="K44" s="180">
        <v>120</v>
      </c>
      <c r="L44" s="180">
        <f t="shared" si="6"/>
        <v>0</v>
      </c>
      <c r="M44" s="180">
        <v>0</v>
      </c>
      <c r="N44" s="180">
        <v>0</v>
      </c>
      <c r="O44" s="180">
        <v>0</v>
      </c>
      <c r="P44" s="180">
        <v>0</v>
      </c>
      <c r="Q44" s="180">
        <v>0</v>
      </c>
    </row>
    <row r="45" spans="1:17" ht="15.75">
      <c r="A45" s="107">
        <v>35</v>
      </c>
      <c r="B45" s="109" t="s">
        <v>219</v>
      </c>
      <c r="C45" s="180">
        <f t="shared" si="4"/>
        <v>585</v>
      </c>
      <c r="D45" s="180">
        <v>585</v>
      </c>
      <c r="E45" s="180">
        <v>0</v>
      </c>
      <c r="F45" s="180">
        <f t="shared" si="5"/>
        <v>2265</v>
      </c>
      <c r="G45" s="180">
        <v>2144</v>
      </c>
      <c r="H45" s="180">
        <v>121</v>
      </c>
      <c r="I45" s="180">
        <v>0</v>
      </c>
      <c r="J45" s="180">
        <v>5</v>
      </c>
      <c r="K45" s="180">
        <v>2263</v>
      </c>
      <c r="L45" s="180">
        <f t="shared" si="6"/>
        <v>0</v>
      </c>
      <c r="M45" s="180">
        <v>0</v>
      </c>
      <c r="N45" s="180">
        <v>0</v>
      </c>
      <c r="O45" s="180">
        <v>0</v>
      </c>
      <c r="P45" s="180">
        <v>0</v>
      </c>
      <c r="Q45" s="180">
        <v>0</v>
      </c>
    </row>
    <row r="46" spans="1:17" ht="15.75">
      <c r="A46" s="107">
        <v>36</v>
      </c>
      <c r="B46" s="110" t="s">
        <v>220</v>
      </c>
      <c r="C46" s="180">
        <f t="shared" si="4"/>
        <v>544</v>
      </c>
      <c r="D46" s="180">
        <v>544</v>
      </c>
      <c r="E46" s="180">
        <v>0</v>
      </c>
      <c r="F46" s="180">
        <f>G46+H46</f>
        <v>506</v>
      </c>
      <c r="G46" s="180">
        <v>473</v>
      </c>
      <c r="H46" s="180">
        <v>33</v>
      </c>
      <c r="I46" s="180">
        <v>0</v>
      </c>
      <c r="J46" s="180">
        <v>0</v>
      </c>
      <c r="K46" s="180">
        <v>506</v>
      </c>
      <c r="L46" s="180">
        <f>M46+N46+O46</f>
        <v>0</v>
      </c>
      <c r="M46" s="180">
        <v>0</v>
      </c>
      <c r="N46" s="180">
        <v>0</v>
      </c>
      <c r="O46" s="180">
        <v>0</v>
      </c>
      <c r="P46" s="180">
        <v>0</v>
      </c>
      <c r="Q46" s="180">
        <v>0</v>
      </c>
    </row>
    <row r="47" spans="1:17" ht="15.75">
      <c r="A47" s="107">
        <v>37</v>
      </c>
      <c r="B47" s="110" t="s">
        <v>221</v>
      </c>
      <c r="C47" s="180">
        <f t="shared" si="4"/>
        <v>523</v>
      </c>
      <c r="D47" s="180">
        <v>370</v>
      </c>
      <c r="E47" s="180">
        <v>153</v>
      </c>
      <c r="F47" s="180">
        <f aca="true" t="shared" si="7" ref="F47:F54">G47+H47</f>
        <v>523</v>
      </c>
      <c r="G47" s="180">
        <v>370</v>
      </c>
      <c r="H47" s="180">
        <v>153</v>
      </c>
      <c r="I47" s="180">
        <v>0</v>
      </c>
      <c r="J47" s="180">
        <v>0</v>
      </c>
      <c r="K47" s="180">
        <v>523</v>
      </c>
      <c r="L47" s="180">
        <f aca="true" t="shared" si="8" ref="L47:L54">M47+N47+O47</f>
        <v>0</v>
      </c>
      <c r="M47" s="180">
        <v>0</v>
      </c>
      <c r="N47" s="180">
        <v>0</v>
      </c>
      <c r="O47" s="180">
        <v>0</v>
      </c>
      <c r="P47" s="180">
        <v>0</v>
      </c>
      <c r="Q47" s="180">
        <v>0</v>
      </c>
    </row>
    <row r="48" spans="1:17" ht="15.75">
      <c r="A48" s="107">
        <v>38</v>
      </c>
      <c r="B48" s="110" t="s">
        <v>222</v>
      </c>
      <c r="C48" s="180">
        <f t="shared" si="4"/>
        <v>2179</v>
      </c>
      <c r="D48" s="180">
        <v>2179</v>
      </c>
      <c r="E48" s="180">
        <v>0</v>
      </c>
      <c r="F48" s="180">
        <f t="shared" si="7"/>
        <v>1325</v>
      </c>
      <c r="G48" s="180">
        <v>1104</v>
      </c>
      <c r="H48" s="180">
        <v>221</v>
      </c>
      <c r="I48" s="180">
        <v>0</v>
      </c>
      <c r="J48" s="180">
        <v>1</v>
      </c>
      <c r="K48" s="180">
        <v>1324</v>
      </c>
      <c r="L48" s="180">
        <f t="shared" si="8"/>
        <v>0</v>
      </c>
      <c r="M48" s="180">
        <v>0</v>
      </c>
      <c r="N48" s="180">
        <v>0</v>
      </c>
      <c r="O48" s="180">
        <v>0</v>
      </c>
      <c r="P48" s="180">
        <v>0</v>
      </c>
      <c r="Q48" s="180">
        <v>0</v>
      </c>
    </row>
    <row r="49" spans="1:17" ht="15.75">
      <c r="A49" s="107">
        <v>39</v>
      </c>
      <c r="B49" s="110" t="s">
        <v>223</v>
      </c>
      <c r="C49" s="180">
        <f t="shared" si="4"/>
        <v>3200</v>
      </c>
      <c r="D49" s="180">
        <v>3200</v>
      </c>
      <c r="E49" s="180">
        <v>0</v>
      </c>
      <c r="F49" s="180">
        <f>G49+H49</f>
        <v>1001</v>
      </c>
      <c r="G49" s="180">
        <v>964</v>
      </c>
      <c r="H49" s="180">
        <v>37</v>
      </c>
      <c r="I49" s="180">
        <v>0</v>
      </c>
      <c r="J49" s="180">
        <v>12</v>
      </c>
      <c r="K49" s="180">
        <v>989</v>
      </c>
      <c r="L49" s="180">
        <v>0</v>
      </c>
      <c r="M49" s="180">
        <v>1</v>
      </c>
      <c r="N49" s="180">
        <v>0</v>
      </c>
      <c r="O49" s="180">
        <v>0</v>
      </c>
      <c r="P49" s="180">
        <v>0</v>
      </c>
      <c r="Q49" s="180">
        <v>0</v>
      </c>
    </row>
    <row r="50" spans="1:17" ht="15.75">
      <c r="A50" s="107">
        <v>40</v>
      </c>
      <c r="B50" s="110" t="s">
        <v>224</v>
      </c>
      <c r="C50" s="180">
        <f t="shared" si="4"/>
        <v>150</v>
      </c>
      <c r="D50" s="180">
        <v>150</v>
      </c>
      <c r="E50" s="180">
        <v>0</v>
      </c>
      <c r="F50" s="180">
        <f t="shared" si="7"/>
        <v>7430</v>
      </c>
      <c r="G50" s="180">
        <v>7421</v>
      </c>
      <c r="H50" s="180">
        <v>9</v>
      </c>
      <c r="I50" s="180">
        <v>0</v>
      </c>
      <c r="J50" s="180">
        <v>0</v>
      </c>
      <c r="K50" s="180">
        <v>0</v>
      </c>
      <c r="L50" s="180">
        <f t="shared" si="8"/>
        <v>0</v>
      </c>
      <c r="M50" s="180">
        <v>0</v>
      </c>
      <c r="N50" s="180">
        <v>0</v>
      </c>
      <c r="O50" s="180">
        <v>0</v>
      </c>
      <c r="P50" s="180">
        <v>0</v>
      </c>
      <c r="Q50" s="180">
        <v>0</v>
      </c>
    </row>
    <row r="51" spans="1:17" ht="15.75">
      <c r="A51" s="107">
        <v>41</v>
      </c>
      <c r="B51" s="110" t="s">
        <v>225</v>
      </c>
      <c r="C51" s="180">
        <f t="shared" si="4"/>
        <v>30</v>
      </c>
      <c r="D51" s="180">
        <v>30</v>
      </c>
      <c r="E51" s="180">
        <v>0</v>
      </c>
      <c r="F51" s="180">
        <f>G51+H51</f>
        <v>1753</v>
      </c>
      <c r="G51" s="180">
        <v>1444</v>
      </c>
      <c r="H51" s="180">
        <v>309</v>
      </c>
      <c r="I51" s="180">
        <v>0</v>
      </c>
      <c r="J51" s="180">
        <v>1</v>
      </c>
      <c r="K51" s="180">
        <v>1752</v>
      </c>
      <c r="L51" s="180">
        <f t="shared" si="8"/>
        <v>0</v>
      </c>
      <c r="M51" s="180">
        <v>0</v>
      </c>
      <c r="N51" s="180">
        <v>0</v>
      </c>
      <c r="O51" s="180">
        <v>0</v>
      </c>
      <c r="P51" s="180">
        <v>0</v>
      </c>
      <c r="Q51" s="180">
        <v>0</v>
      </c>
    </row>
    <row r="52" spans="1:17" ht="15.75">
      <c r="A52" s="107">
        <v>42</v>
      </c>
      <c r="B52" s="110" t="s">
        <v>226</v>
      </c>
      <c r="C52" s="180">
        <f t="shared" si="4"/>
        <v>213</v>
      </c>
      <c r="D52" s="180">
        <v>213</v>
      </c>
      <c r="E52" s="180">
        <v>0</v>
      </c>
      <c r="F52" s="180">
        <f t="shared" si="7"/>
        <v>765</v>
      </c>
      <c r="G52" s="180">
        <v>754</v>
      </c>
      <c r="H52" s="180">
        <v>11</v>
      </c>
      <c r="I52" s="180">
        <v>0</v>
      </c>
      <c r="J52" s="180">
        <v>1</v>
      </c>
      <c r="K52" s="180">
        <v>764</v>
      </c>
      <c r="L52" s="180">
        <f t="shared" si="8"/>
        <v>0</v>
      </c>
      <c r="M52" s="180">
        <v>0</v>
      </c>
      <c r="N52" s="180">
        <v>0</v>
      </c>
      <c r="O52" s="180">
        <v>0</v>
      </c>
      <c r="P52" s="180">
        <v>0</v>
      </c>
      <c r="Q52" s="180">
        <v>0</v>
      </c>
    </row>
    <row r="53" spans="1:17" ht="15.75">
      <c r="A53" s="107">
        <v>43</v>
      </c>
      <c r="B53" s="110" t="s">
        <v>227</v>
      </c>
      <c r="C53" s="180">
        <f t="shared" si="4"/>
        <v>3328</v>
      </c>
      <c r="D53" s="180">
        <v>3328</v>
      </c>
      <c r="E53" s="180">
        <v>0</v>
      </c>
      <c r="F53" s="180">
        <f>G53+H53</f>
        <v>959</v>
      </c>
      <c r="G53" s="180">
        <v>946</v>
      </c>
      <c r="H53" s="180">
        <v>13</v>
      </c>
      <c r="I53" s="180">
        <v>0</v>
      </c>
      <c r="J53" s="180">
        <v>0</v>
      </c>
      <c r="K53" s="180">
        <v>0</v>
      </c>
      <c r="L53" s="180">
        <f t="shared" si="8"/>
        <v>0</v>
      </c>
      <c r="M53" s="180">
        <v>0</v>
      </c>
      <c r="N53" s="180">
        <v>0</v>
      </c>
      <c r="O53" s="180">
        <v>0</v>
      </c>
      <c r="P53" s="180">
        <v>0</v>
      </c>
      <c r="Q53" s="180">
        <v>0</v>
      </c>
    </row>
    <row r="54" spans="1:17" ht="15.75">
      <c r="A54" s="107">
        <v>44</v>
      </c>
      <c r="B54" s="110" t="s">
        <v>228</v>
      </c>
      <c r="C54" s="180">
        <f t="shared" si="4"/>
        <v>12</v>
      </c>
      <c r="D54" s="180">
        <v>12</v>
      </c>
      <c r="E54" s="180">
        <v>0</v>
      </c>
      <c r="F54" s="180">
        <f t="shared" si="7"/>
        <v>732</v>
      </c>
      <c r="G54" s="180">
        <v>718</v>
      </c>
      <c r="H54" s="180">
        <v>14</v>
      </c>
      <c r="I54" s="180">
        <v>0</v>
      </c>
      <c r="J54" s="180">
        <v>0</v>
      </c>
      <c r="K54" s="180">
        <v>732</v>
      </c>
      <c r="L54" s="180">
        <f t="shared" si="8"/>
        <v>3</v>
      </c>
      <c r="M54" s="180">
        <v>3</v>
      </c>
      <c r="N54" s="180">
        <v>0</v>
      </c>
      <c r="O54" s="180">
        <v>0</v>
      </c>
      <c r="P54" s="180">
        <v>0</v>
      </c>
      <c r="Q54" s="180">
        <v>3</v>
      </c>
    </row>
    <row r="55" spans="1:17" s="96" customFormat="1" ht="15.75">
      <c r="A55" s="107">
        <v>45</v>
      </c>
      <c r="B55" s="111" t="s">
        <v>234</v>
      </c>
      <c r="C55" s="180">
        <f t="shared" si="4"/>
        <v>68</v>
      </c>
      <c r="D55" s="180">
        <v>68</v>
      </c>
      <c r="E55" s="180">
        <v>0</v>
      </c>
      <c r="F55" s="180">
        <f>G55+H55+I55</f>
        <v>1282</v>
      </c>
      <c r="G55" s="180">
        <v>1242</v>
      </c>
      <c r="H55" s="180">
        <v>40</v>
      </c>
      <c r="I55" s="180">
        <v>0</v>
      </c>
      <c r="J55" s="180">
        <v>1</v>
      </c>
      <c r="K55" s="180">
        <v>2281</v>
      </c>
      <c r="L55" s="180">
        <f>M55+N55+O55</f>
        <v>0</v>
      </c>
      <c r="M55" s="180">
        <v>0</v>
      </c>
      <c r="N55" s="180">
        <v>0</v>
      </c>
      <c r="O55" s="180">
        <v>0</v>
      </c>
      <c r="P55" s="180">
        <v>0</v>
      </c>
      <c r="Q55" s="180">
        <v>0</v>
      </c>
    </row>
    <row r="56" spans="1:17" s="97" customFormat="1" ht="15.75">
      <c r="A56" s="107">
        <v>46</v>
      </c>
      <c r="B56" s="111" t="s">
        <v>235</v>
      </c>
      <c r="C56" s="180">
        <f t="shared" si="4"/>
        <v>50</v>
      </c>
      <c r="D56" s="180">
        <v>50</v>
      </c>
      <c r="E56" s="180">
        <v>0</v>
      </c>
      <c r="F56" s="180">
        <f aca="true" t="shared" si="9" ref="F56:F73">G56+H56+I56</f>
        <v>1154</v>
      </c>
      <c r="G56" s="180">
        <v>1002</v>
      </c>
      <c r="H56" s="180">
        <v>152</v>
      </c>
      <c r="I56" s="180">
        <v>0</v>
      </c>
      <c r="J56" s="180">
        <v>0</v>
      </c>
      <c r="K56" s="180">
        <v>1154</v>
      </c>
      <c r="L56" s="180">
        <f aca="true" t="shared" si="10" ref="L56:L69">M56+N56+O56</f>
        <v>0</v>
      </c>
      <c r="M56" s="180">
        <v>0</v>
      </c>
      <c r="N56" s="180">
        <v>0</v>
      </c>
      <c r="O56" s="180">
        <v>0</v>
      </c>
      <c r="P56" s="180">
        <v>0</v>
      </c>
      <c r="Q56" s="180">
        <v>0</v>
      </c>
    </row>
    <row r="57" spans="1:17" s="97" customFormat="1" ht="15.75">
      <c r="A57" s="107">
        <v>47</v>
      </c>
      <c r="B57" s="111" t="s">
        <v>236</v>
      </c>
      <c r="C57" s="180">
        <f t="shared" si="4"/>
        <v>511</v>
      </c>
      <c r="D57" s="180">
        <v>511</v>
      </c>
      <c r="E57" s="180">
        <v>0</v>
      </c>
      <c r="F57" s="180">
        <f t="shared" si="9"/>
        <v>632</v>
      </c>
      <c r="G57" s="180">
        <v>632</v>
      </c>
      <c r="H57" s="180">
        <v>0</v>
      </c>
      <c r="I57" s="180">
        <v>0</v>
      </c>
      <c r="J57" s="180">
        <v>0</v>
      </c>
      <c r="K57" s="180">
        <v>632</v>
      </c>
      <c r="L57" s="180">
        <f t="shared" si="10"/>
        <v>0</v>
      </c>
      <c r="M57" s="180">
        <v>0</v>
      </c>
      <c r="N57" s="180">
        <v>0</v>
      </c>
      <c r="O57" s="180">
        <v>0</v>
      </c>
      <c r="P57" s="180">
        <v>0</v>
      </c>
      <c r="Q57" s="180">
        <v>0</v>
      </c>
    </row>
    <row r="58" spans="1:17" s="97" customFormat="1" ht="15.75">
      <c r="A58" s="107">
        <v>48</v>
      </c>
      <c r="B58" s="111" t="s">
        <v>237</v>
      </c>
      <c r="C58" s="180">
        <f t="shared" si="4"/>
        <v>1840</v>
      </c>
      <c r="D58" s="180">
        <v>1353</v>
      </c>
      <c r="E58" s="180">
        <v>487</v>
      </c>
      <c r="F58" s="180">
        <f t="shared" si="9"/>
        <v>1840</v>
      </c>
      <c r="G58" s="180">
        <v>1353</v>
      </c>
      <c r="H58" s="180">
        <v>487</v>
      </c>
      <c r="I58" s="180">
        <v>0</v>
      </c>
      <c r="J58" s="180">
        <v>6</v>
      </c>
      <c r="K58" s="180">
        <v>1834</v>
      </c>
      <c r="L58" s="180">
        <v>0</v>
      </c>
      <c r="M58" s="180">
        <v>0</v>
      </c>
      <c r="N58" s="180">
        <v>0</v>
      </c>
      <c r="O58" s="180">
        <v>0</v>
      </c>
      <c r="P58" s="180">
        <v>0</v>
      </c>
      <c r="Q58" s="180">
        <v>0</v>
      </c>
    </row>
    <row r="59" spans="1:17" s="97" customFormat="1" ht="15.75">
      <c r="A59" s="107">
        <v>49</v>
      </c>
      <c r="B59" s="111" t="s">
        <v>238</v>
      </c>
      <c r="C59" s="180">
        <f t="shared" si="4"/>
        <v>825</v>
      </c>
      <c r="D59" s="180">
        <v>825</v>
      </c>
      <c r="E59" s="180">
        <v>0</v>
      </c>
      <c r="F59" s="180">
        <f t="shared" si="9"/>
        <v>438</v>
      </c>
      <c r="G59" s="180">
        <v>429</v>
      </c>
      <c r="H59" s="180">
        <v>9</v>
      </c>
      <c r="I59" s="180"/>
      <c r="J59" s="180"/>
      <c r="K59" s="180">
        <v>438</v>
      </c>
      <c r="L59" s="180">
        <f t="shared" si="10"/>
        <v>0</v>
      </c>
      <c r="M59" s="180"/>
      <c r="N59" s="180"/>
      <c r="O59" s="180"/>
      <c r="P59" s="180"/>
      <c r="Q59" s="180"/>
    </row>
    <row r="60" spans="1:17" s="97" customFormat="1" ht="15.75">
      <c r="A60" s="107">
        <v>50</v>
      </c>
      <c r="B60" s="111" t="s">
        <v>239</v>
      </c>
      <c r="C60" s="180">
        <f t="shared" si="4"/>
        <v>287</v>
      </c>
      <c r="D60" s="180">
        <v>287</v>
      </c>
      <c r="E60" s="180">
        <v>0</v>
      </c>
      <c r="F60" s="180">
        <f t="shared" si="9"/>
        <v>1319</v>
      </c>
      <c r="G60" s="180">
        <v>1314</v>
      </c>
      <c r="H60" s="180">
        <v>5</v>
      </c>
      <c r="I60" s="180">
        <v>0</v>
      </c>
      <c r="J60" s="180">
        <v>1</v>
      </c>
      <c r="K60" s="180">
        <v>1318</v>
      </c>
      <c r="L60" s="180">
        <f t="shared" si="10"/>
        <v>0</v>
      </c>
      <c r="M60" s="180">
        <v>0</v>
      </c>
      <c r="N60" s="180">
        <v>0</v>
      </c>
      <c r="O60" s="180">
        <v>0</v>
      </c>
      <c r="P60" s="180">
        <v>0</v>
      </c>
      <c r="Q60" s="180">
        <v>0</v>
      </c>
    </row>
    <row r="61" spans="1:17" s="97" customFormat="1" ht="15.75">
      <c r="A61" s="107">
        <v>51</v>
      </c>
      <c r="B61" s="112" t="s">
        <v>240</v>
      </c>
      <c r="C61" s="180">
        <f t="shared" si="4"/>
        <v>168</v>
      </c>
      <c r="D61" s="180">
        <v>164</v>
      </c>
      <c r="E61" s="180">
        <v>4</v>
      </c>
      <c r="F61" s="180">
        <f t="shared" si="9"/>
        <v>172</v>
      </c>
      <c r="G61" s="180">
        <v>168</v>
      </c>
      <c r="H61" s="180">
        <v>4</v>
      </c>
      <c r="I61" s="180">
        <v>0</v>
      </c>
      <c r="J61" s="180">
        <v>3</v>
      </c>
      <c r="K61" s="180">
        <v>169</v>
      </c>
      <c r="L61" s="180">
        <f t="shared" si="10"/>
        <v>0</v>
      </c>
      <c r="M61" s="180">
        <v>0</v>
      </c>
      <c r="N61" s="180">
        <v>0</v>
      </c>
      <c r="O61" s="180">
        <v>0</v>
      </c>
      <c r="P61" s="180">
        <v>0</v>
      </c>
      <c r="Q61" s="180">
        <v>0</v>
      </c>
    </row>
    <row r="62" spans="1:17" s="96" customFormat="1" ht="15.75">
      <c r="A62" s="107">
        <v>52</v>
      </c>
      <c r="B62" s="112" t="s">
        <v>241</v>
      </c>
      <c r="C62" s="180">
        <f t="shared" si="4"/>
        <v>1351</v>
      </c>
      <c r="D62" s="180">
        <v>1351</v>
      </c>
      <c r="E62" s="180">
        <v>0</v>
      </c>
      <c r="F62" s="180">
        <f t="shared" si="9"/>
        <v>1424</v>
      </c>
      <c r="G62" s="180">
        <v>1323</v>
      </c>
      <c r="H62" s="180">
        <v>101</v>
      </c>
      <c r="I62" s="180">
        <v>0</v>
      </c>
      <c r="J62" s="180">
        <v>6</v>
      </c>
      <c r="K62" s="180">
        <v>1418</v>
      </c>
      <c r="L62" s="180">
        <f t="shared" si="10"/>
        <v>0</v>
      </c>
      <c r="M62" s="180">
        <v>0</v>
      </c>
      <c r="N62" s="180">
        <v>0</v>
      </c>
      <c r="O62" s="180">
        <v>0</v>
      </c>
      <c r="P62" s="180">
        <v>0</v>
      </c>
      <c r="Q62" s="180">
        <v>0</v>
      </c>
    </row>
    <row r="63" spans="1:17" s="97" customFormat="1" ht="15.75">
      <c r="A63" s="107">
        <v>53</v>
      </c>
      <c r="B63" s="112" t="s">
        <v>242</v>
      </c>
      <c r="C63" s="180">
        <f t="shared" si="4"/>
        <v>1572</v>
      </c>
      <c r="D63" s="180">
        <v>1366</v>
      </c>
      <c r="E63" s="180">
        <v>206</v>
      </c>
      <c r="F63" s="180">
        <f t="shared" si="9"/>
        <v>1572</v>
      </c>
      <c r="G63" s="180">
        <v>1366</v>
      </c>
      <c r="H63" s="180">
        <v>206</v>
      </c>
      <c r="I63" s="180">
        <v>0</v>
      </c>
      <c r="J63" s="180">
        <v>0</v>
      </c>
      <c r="K63" s="180">
        <v>1572</v>
      </c>
      <c r="L63" s="180">
        <f t="shared" si="10"/>
        <v>0</v>
      </c>
      <c r="M63" s="180">
        <v>0</v>
      </c>
      <c r="N63" s="180">
        <v>0</v>
      </c>
      <c r="O63" s="180">
        <v>0</v>
      </c>
      <c r="P63" s="180">
        <v>0</v>
      </c>
      <c r="Q63" s="180">
        <v>0</v>
      </c>
    </row>
    <row r="64" spans="1:17" s="96" customFormat="1" ht="15.75">
      <c r="A64" s="107">
        <v>54</v>
      </c>
      <c r="B64" s="112" t="s">
        <v>243</v>
      </c>
      <c r="C64" s="180">
        <f t="shared" si="4"/>
        <v>61</v>
      </c>
      <c r="D64" s="180">
        <v>61</v>
      </c>
      <c r="E64" s="180">
        <v>0</v>
      </c>
      <c r="F64" s="180">
        <f t="shared" si="9"/>
        <v>1020</v>
      </c>
      <c r="G64" s="180">
        <v>1020</v>
      </c>
      <c r="H64" s="180">
        <v>0</v>
      </c>
      <c r="I64" s="180">
        <v>0</v>
      </c>
      <c r="J64" s="180">
        <v>0</v>
      </c>
      <c r="K64" s="180">
        <v>1020</v>
      </c>
      <c r="L64" s="180">
        <f t="shared" si="10"/>
        <v>0</v>
      </c>
      <c r="M64" s="180">
        <v>0</v>
      </c>
      <c r="N64" s="180">
        <v>0</v>
      </c>
      <c r="O64" s="180">
        <v>0</v>
      </c>
      <c r="P64" s="180">
        <v>0</v>
      </c>
      <c r="Q64" s="180">
        <v>0</v>
      </c>
    </row>
    <row r="65" spans="1:17" s="97" customFormat="1" ht="15.75">
      <c r="A65" s="107">
        <v>55</v>
      </c>
      <c r="B65" s="112" t="s">
        <v>244</v>
      </c>
      <c r="C65" s="180">
        <f t="shared" si="4"/>
        <v>10897</v>
      </c>
      <c r="D65" s="180">
        <v>10897</v>
      </c>
      <c r="E65" s="180">
        <v>0</v>
      </c>
      <c r="F65" s="180">
        <f t="shared" si="9"/>
        <v>1941</v>
      </c>
      <c r="G65" s="180">
        <v>1893</v>
      </c>
      <c r="H65" s="180">
        <v>48</v>
      </c>
      <c r="I65" s="180">
        <v>0</v>
      </c>
      <c r="J65" s="180">
        <v>1</v>
      </c>
      <c r="K65" s="180">
        <v>1934</v>
      </c>
      <c r="L65" s="180">
        <f t="shared" si="10"/>
        <v>6</v>
      </c>
      <c r="M65" s="180">
        <v>6</v>
      </c>
      <c r="N65" s="180">
        <v>0</v>
      </c>
      <c r="O65" s="180">
        <v>0</v>
      </c>
      <c r="P65" s="180">
        <v>0</v>
      </c>
      <c r="Q65" s="180">
        <v>0</v>
      </c>
    </row>
    <row r="66" spans="1:17" s="96" customFormat="1" ht="15.75">
      <c r="A66" s="107">
        <v>56</v>
      </c>
      <c r="B66" s="112" t="s">
        <v>245</v>
      </c>
      <c r="C66" s="180">
        <f t="shared" si="4"/>
        <v>20</v>
      </c>
      <c r="D66" s="180">
        <v>20</v>
      </c>
      <c r="E66" s="180">
        <v>0</v>
      </c>
      <c r="F66" s="180">
        <f t="shared" si="9"/>
        <v>2587</v>
      </c>
      <c r="G66" s="180">
        <v>2576</v>
      </c>
      <c r="H66" s="180">
        <v>11</v>
      </c>
      <c r="I66" s="180">
        <v>0</v>
      </c>
      <c r="J66" s="180">
        <v>20</v>
      </c>
      <c r="K66" s="180">
        <v>2567</v>
      </c>
      <c r="L66" s="180">
        <v>0</v>
      </c>
      <c r="M66" s="180">
        <v>1</v>
      </c>
      <c r="N66" s="180">
        <v>0</v>
      </c>
      <c r="O66" s="180">
        <v>2</v>
      </c>
      <c r="P66" s="180">
        <v>2</v>
      </c>
      <c r="Q66" s="180">
        <v>0</v>
      </c>
    </row>
    <row r="67" spans="1:17" s="97" customFormat="1" ht="15.75">
      <c r="A67" s="107">
        <v>57</v>
      </c>
      <c r="B67" s="112" t="s">
        <v>246</v>
      </c>
      <c r="C67" s="180">
        <f t="shared" si="4"/>
        <v>0</v>
      </c>
      <c r="D67" s="180">
        <v>0</v>
      </c>
      <c r="E67" s="180">
        <v>0</v>
      </c>
      <c r="F67" s="180">
        <f t="shared" si="9"/>
        <v>3074</v>
      </c>
      <c r="G67" s="180">
        <v>3062</v>
      </c>
      <c r="H67" s="180">
        <v>12</v>
      </c>
      <c r="I67" s="180">
        <v>0</v>
      </c>
      <c r="J67" s="180">
        <v>0</v>
      </c>
      <c r="K67" s="180">
        <v>3074</v>
      </c>
      <c r="L67" s="180">
        <f t="shared" si="10"/>
        <v>0</v>
      </c>
      <c r="M67" s="180">
        <v>0</v>
      </c>
      <c r="N67" s="180">
        <v>0</v>
      </c>
      <c r="O67" s="180">
        <v>0</v>
      </c>
      <c r="P67" s="180">
        <v>0</v>
      </c>
      <c r="Q67" s="180">
        <v>0</v>
      </c>
    </row>
    <row r="68" spans="1:17" s="96" customFormat="1" ht="15.75">
      <c r="A68" s="107">
        <v>58</v>
      </c>
      <c r="B68" s="112" t="s">
        <v>247</v>
      </c>
      <c r="C68" s="180">
        <f t="shared" si="4"/>
        <v>62242</v>
      </c>
      <c r="D68" s="180">
        <v>31121</v>
      </c>
      <c r="E68" s="180">
        <v>31121</v>
      </c>
      <c r="F68" s="180">
        <f t="shared" si="9"/>
        <v>31121</v>
      </c>
      <c r="G68" s="180">
        <v>28292</v>
      </c>
      <c r="H68" s="180">
        <v>2829</v>
      </c>
      <c r="I68" s="180">
        <v>0</v>
      </c>
      <c r="J68" s="180">
        <v>134</v>
      </c>
      <c r="K68" s="180">
        <v>30987</v>
      </c>
      <c r="L68" s="180">
        <f t="shared" si="10"/>
        <v>3</v>
      </c>
      <c r="M68" s="180">
        <v>3</v>
      </c>
      <c r="N68" s="180">
        <v>0</v>
      </c>
      <c r="O68" s="180">
        <v>0</v>
      </c>
      <c r="P68" s="180">
        <v>0</v>
      </c>
      <c r="Q68" s="180">
        <v>3</v>
      </c>
    </row>
    <row r="69" spans="1:17" s="97" customFormat="1" ht="15.75">
      <c r="A69" s="107">
        <v>59</v>
      </c>
      <c r="B69" s="112" t="s">
        <v>248</v>
      </c>
      <c r="C69" s="180">
        <f t="shared" si="4"/>
        <v>99</v>
      </c>
      <c r="D69" s="180">
        <v>99</v>
      </c>
      <c r="E69" s="180">
        <v>0</v>
      </c>
      <c r="F69" s="180">
        <f t="shared" si="9"/>
        <v>1209</v>
      </c>
      <c r="G69" s="180">
        <v>1156</v>
      </c>
      <c r="H69" s="180">
        <v>53</v>
      </c>
      <c r="I69" s="180">
        <v>0</v>
      </c>
      <c r="J69" s="180">
        <v>2</v>
      </c>
      <c r="K69" s="180">
        <v>1207</v>
      </c>
      <c r="L69" s="180">
        <f t="shared" si="10"/>
        <v>0</v>
      </c>
      <c r="M69" s="180">
        <v>0</v>
      </c>
      <c r="N69" s="180">
        <v>0</v>
      </c>
      <c r="O69" s="180">
        <v>0</v>
      </c>
      <c r="P69" s="180">
        <v>0</v>
      </c>
      <c r="Q69" s="180">
        <v>0</v>
      </c>
    </row>
    <row r="70" spans="1:17" s="97" customFormat="1" ht="15.75">
      <c r="A70" s="107">
        <v>60</v>
      </c>
      <c r="B70" s="112" t="s">
        <v>249</v>
      </c>
      <c r="C70" s="180">
        <f t="shared" si="4"/>
        <v>428</v>
      </c>
      <c r="D70" s="180">
        <v>428</v>
      </c>
      <c r="E70" s="180">
        <v>0</v>
      </c>
      <c r="F70" s="180">
        <f t="shared" si="9"/>
        <v>428</v>
      </c>
      <c r="G70" s="180">
        <v>428</v>
      </c>
      <c r="H70" s="180">
        <v>0</v>
      </c>
      <c r="I70" s="180">
        <v>0</v>
      </c>
      <c r="J70" s="180">
        <v>0</v>
      </c>
      <c r="K70" s="180">
        <v>428</v>
      </c>
      <c r="L70" s="180">
        <v>0</v>
      </c>
      <c r="M70" s="180">
        <v>0</v>
      </c>
      <c r="N70" s="180">
        <v>0</v>
      </c>
      <c r="O70" s="180">
        <v>0</v>
      </c>
      <c r="P70" s="180">
        <v>0</v>
      </c>
      <c r="Q70" s="180">
        <v>0</v>
      </c>
    </row>
    <row r="71" spans="1:17" s="97" customFormat="1" ht="15.75">
      <c r="A71" s="107">
        <v>61</v>
      </c>
      <c r="B71" s="112" t="s">
        <v>250</v>
      </c>
      <c r="C71" s="180">
        <f t="shared" si="4"/>
        <v>2489</v>
      </c>
      <c r="D71" s="180">
        <v>2487</v>
      </c>
      <c r="E71" s="180">
        <v>2</v>
      </c>
      <c r="F71" s="180">
        <f t="shared" si="9"/>
        <v>2489</v>
      </c>
      <c r="G71" s="180">
        <v>2487</v>
      </c>
      <c r="H71" s="180">
        <v>2</v>
      </c>
      <c r="I71" s="180">
        <v>0</v>
      </c>
      <c r="J71" s="180">
        <v>2</v>
      </c>
      <c r="K71" s="180">
        <v>2487</v>
      </c>
      <c r="L71" s="180">
        <v>0</v>
      </c>
      <c r="M71" s="180">
        <v>0</v>
      </c>
      <c r="N71" s="180">
        <v>0</v>
      </c>
      <c r="O71" s="180">
        <v>0</v>
      </c>
      <c r="P71" s="180">
        <v>0</v>
      </c>
      <c r="Q71" s="180">
        <v>0</v>
      </c>
    </row>
    <row r="72" spans="1:17" s="97" customFormat="1" ht="15.75">
      <c r="A72" s="107">
        <v>62</v>
      </c>
      <c r="B72" s="112" t="s">
        <v>251</v>
      </c>
      <c r="C72" s="180">
        <f t="shared" si="4"/>
        <v>2408</v>
      </c>
      <c r="D72" s="180">
        <v>2408</v>
      </c>
      <c r="E72" s="180">
        <v>0</v>
      </c>
      <c r="F72" s="180">
        <f t="shared" si="9"/>
        <v>718</v>
      </c>
      <c r="G72" s="180">
        <v>638</v>
      </c>
      <c r="H72" s="180">
        <v>80</v>
      </c>
      <c r="I72" s="180">
        <v>0</v>
      </c>
      <c r="J72" s="180">
        <v>12</v>
      </c>
      <c r="K72" s="180">
        <v>706</v>
      </c>
      <c r="L72" s="180">
        <v>0</v>
      </c>
      <c r="M72" s="180">
        <v>1</v>
      </c>
      <c r="N72" s="180">
        <v>0</v>
      </c>
      <c r="O72" s="180">
        <v>0</v>
      </c>
      <c r="P72" s="180">
        <v>1</v>
      </c>
      <c r="Q72" s="180">
        <v>0</v>
      </c>
    </row>
    <row r="73" spans="1:17" s="96" customFormat="1" ht="15.75">
      <c r="A73" s="107">
        <v>63</v>
      </c>
      <c r="B73" s="112" t="s">
        <v>252</v>
      </c>
      <c r="C73" s="180">
        <f t="shared" si="4"/>
        <v>294</v>
      </c>
      <c r="D73" s="180">
        <v>291</v>
      </c>
      <c r="E73" s="180">
        <v>3</v>
      </c>
      <c r="F73" s="180">
        <f t="shared" si="9"/>
        <v>294</v>
      </c>
      <c r="G73" s="180">
        <v>291</v>
      </c>
      <c r="H73" s="180">
        <v>3</v>
      </c>
      <c r="I73" s="180">
        <v>0</v>
      </c>
      <c r="J73" s="180">
        <v>0</v>
      </c>
      <c r="K73" s="180">
        <v>294</v>
      </c>
      <c r="L73" s="180">
        <v>0</v>
      </c>
      <c r="M73" s="180">
        <v>0</v>
      </c>
      <c r="N73" s="180">
        <v>0</v>
      </c>
      <c r="O73" s="180">
        <v>0</v>
      </c>
      <c r="P73" s="180">
        <v>0</v>
      </c>
      <c r="Q73" s="180">
        <v>0</v>
      </c>
    </row>
    <row r="76" spans="1:20" s="134" customFormat="1" ht="12.75">
      <c r="A76" s="43"/>
      <c r="B76" s="43" t="s">
        <v>255</v>
      </c>
      <c r="C76" s="32" t="s">
        <v>296</v>
      </c>
      <c r="D76" s="43"/>
      <c r="E76" s="43"/>
      <c r="F76" s="43"/>
      <c r="G76" s="43"/>
      <c r="H76" s="43"/>
      <c r="I76" s="43"/>
      <c r="J76" s="43"/>
      <c r="K76" s="131"/>
      <c r="L76" s="43"/>
      <c r="M76" s="43"/>
      <c r="N76" s="43"/>
      <c r="O76" s="43"/>
      <c r="P76" s="43"/>
      <c r="Q76" s="43"/>
      <c r="R76" s="43"/>
      <c r="S76" s="132"/>
      <c r="T76" s="132"/>
    </row>
    <row r="77" spans="1:18" s="130" customFormat="1" ht="12.75">
      <c r="A77" s="43"/>
      <c r="B77" s="43" t="s">
        <v>298</v>
      </c>
      <c r="C77" s="43" t="s">
        <v>301</v>
      </c>
      <c r="E77" s="43"/>
      <c r="F77" s="43"/>
      <c r="G77" s="43"/>
      <c r="H77" s="43"/>
      <c r="I77" s="43"/>
      <c r="J77" s="43"/>
      <c r="K77" s="131"/>
      <c r="L77" s="43"/>
      <c r="M77" s="43"/>
      <c r="N77" s="43"/>
      <c r="O77" s="43"/>
      <c r="P77" s="43"/>
      <c r="Q77" s="43"/>
      <c r="R77" s="43"/>
    </row>
    <row r="78" spans="1:20" s="130" customFormat="1" ht="12.75">
      <c r="A78" s="43"/>
      <c r="B78" s="43" t="s">
        <v>297</v>
      </c>
      <c r="C78" s="43" t="s">
        <v>302</v>
      </c>
      <c r="E78" s="43"/>
      <c r="F78" s="43"/>
      <c r="G78" s="43"/>
      <c r="H78" s="43"/>
      <c r="I78" s="43"/>
      <c r="J78" s="43"/>
      <c r="K78" s="131"/>
      <c r="L78" s="43"/>
      <c r="M78" s="43"/>
      <c r="N78" s="43"/>
      <c r="O78" s="43"/>
      <c r="P78" s="43"/>
      <c r="Q78" s="43"/>
      <c r="R78" s="43"/>
      <c r="S78" s="133"/>
      <c r="T78" s="133"/>
    </row>
    <row r="79" spans="1:18" s="130" customFormat="1" ht="12.75">
      <c r="A79" s="43"/>
      <c r="B79" s="43" t="s">
        <v>300</v>
      </c>
      <c r="C79" s="43" t="s">
        <v>303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</row>
    <row r="80" spans="1:18" s="10" customFormat="1" ht="12.75">
      <c r="A80"/>
      <c r="B80" s="81"/>
      <c r="C80" s="53"/>
      <c r="D80"/>
      <c r="E80"/>
      <c r="F80"/>
      <c r="G80"/>
      <c r="H80"/>
      <c r="I80"/>
      <c r="J80"/>
      <c r="K80" s="87"/>
      <c r="L80"/>
      <c r="M80"/>
      <c r="N80"/>
      <c r="O80"/>
      <c r="P80"/>
      <c r="Q80"/>
      <c r="R80"/>
    </row>
    <row r="81" spans="1:18" s="10" customFormat="1" ht="12.75">
      <c r="A81"/>
      <c r="B81" s="81"/>
      <c r="C81" s="53"/>
      <c r="D81"/>
      <c r="E81"/>
      <c r="F81"/>
      <c r="G81"/>
      <c r="H81"/>
      <c r="I81"/>
      <c r="J81"/>
      <c r="K81" s="87"/>
      <c r="L81"/>
      <c r="M81"/>
      <c r="N81"/>
      <c r="O81"/>
      <c r="P81"/>
      <c r="Q81"/>
      <c r="R81"/>
    </row>
    <row r="82" spans="1:18" s="10" customFormat="1" ht="12.75">
      <c r="A82"/>
      <c r="B82" s="81"/>
      <c r="C82" s="53"/>
      <c r="D82"/>
      <c r="E82"/>
      <c r="F82"/>
      <c r="G82"/>
      <c r="H82"/>
      <c r="I82"/>
      <c r="J82"/>
      <c r="K82" s="87"/>
      <c r="L82"/>
      <c r="M82"/>
      <c r="N82"/>
      <c r="O82"/>
      <c r="P82"/>
      <c r="Q82"/>
      <c r="R82"/>
    </row>
    <row r="83" spans="1:18" s="10" customFormat="1" ht="12.75">
      <c r="A83"/>
      <c r="B83" s="81"/>
      <c r="C83" s="53"/>
      <c r="D83"/>
      <c r="E83"/>
      <c r="F83"/>
      <c r="G83"/>
      <c r="H83"/>
      <c r="I83"/>
      <c r="J83"/>
      <c r="K83" s="87"/>
      <c r="L83"/>
      <c r="M83"/>
      <c r="N83"/>
      <c r="O83"/>
      <c r="P83"/>
      <c r="Q83"/>
      <c r="R83"/>
    </row>
    <row r="89" ht="12.75">
      <c r="P89" s="20">
        <f>45*4</f>
        <v>180</v>
      </c>
    </row>
    <row r="90" ht="12.75">
      <c r="P90" s="20">
        <v>65</v>
      </c>
    </row>
    <row r="91" ht="12.75">
      <c r="P91" s="20">
        <f>P90+P89</f>
        <v>245</v>
      </c>
    </row>
  </sheetData>
  <sheetProtection/>
  <mergeCells count="16">
    <mergeCell ref="M7:O7"/>
    <mergeCell ref="P7:Q7"/>
    <mergeCell ref="A3:Q3"/>
    <mergeCell ref="A4:Q4"/>
    <mergeCell ref="F6:K6"/>
    <mergeCell ref="L6:Q6"/>
    <mergeCell ref="F7:F8"/>
    <mergeCell ref="L7:L8"/>
    <mergeCell ref="G7:I7"/>
    <mergeCell ref="J7:K7"/>
    <mergeCell ref="A10:B10"/>
    <mergeCell ref="A6:B8"/>
    <mergeCell ref="A9:B9"/>
    <mergeCell ref="C7:C8"/>
    <mergeCell ref="C6:E6"/>
    <mergeCell ref="D7:E7"/>
  </mergeCells>
  <printOptions/>
  <pageMargins left="0.75" right="0.25" top="0.75" bottom="0.75" header="0.5" footer="0.5"/>
  <pageSetup horizontalDpi="200" verticalDpi="2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83"/>
  <sheetViews>
    <sheetView view="pageLayout" zoomScaleNormal="85" workbookViewId="0" topLeftCell="A1">
      <selection activeCell="I10" sqref="I10"/>
    </sheetView>
  </sheetViews>
  <sheetFormatPr defaultColWidth="9.140625" defaultRowHeight="12.75"/>
  <cols>
    <col min="1" max="1" width="4.57421875" style="0" customWidth="1"/>
    <col min="2" max="2" width="12.140625" style="0" customWidth="1"/>
    <col min="3" max="5" width="6.57421875" style="0" customWidth="1"/>
    <col min="6" max="6" width="7.7109375" style="0" customWidth="1"/>
    <col min="7" max="7" width="6.57421875" style="0" customWidth="1"/>
    <col min="8" max="8" width="7.7109375" style="0" customWidth="1"/>
    <col min="9" max="10" width="11.421875" style="0" customWidth="1"/>
    <col min="11" max="11" width="9.57421875" style="0" customWidth="1"/>
    <col min="12" max="12" width="18.00390625" style="169" customWidth="1"/>
    <col min="13" max="13" width="14.28125" style="169" customWidth="1"/>
    <col min="14" max="14" width="17.28125" style="169" customWidth="1"/>
    <col min="15" max="15" width="16.140625" style="174" customWidth="1"/>
    <col min="19" max="19" width="22.7109375" style="169" customWidth="1"/>
    <col min="20" max="20" width="19.7109375" style="169" customWidth="1"/>
    <col min="21" max="22" width="16.57421875" style="0" bestFit="1" customWidth="1"/>
  </cols>
  <sheetData>
    <row r="1" spans="1:15" ht="18.75">
      <c r="A1" s="331" t="s">
        <v>7</v>
      </c>
      <c r="B1" s="331"/>
      <c r="C1" s="46"/>
      <c r="D1" s="46"/>
      <c r="E1" s="46"/>
      <c r="F1" s="46"/>
      <c r="G1" s="46"/>
      <c r="H1" s="46"/>
      <c r="I1" s="46"/>
      <c r="J1" s="46"/>
      <c r="K1" s="46"/>
      <c r="L1" s="113"/>
      <c r="M1" s="113"/>
      <c r="N1" s="113"/>
      <c r="O1" s="113"/>
    </row>
    <row r="2" spans="1:15" ht="18.75">
      <c r="A2" s="347" t="s">
        <v>82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41"/>
    </row>
    <row r="3" spans="1:15" ht="18.75">
      <c r="A3" s="381" t="s">
        <v>148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163"/>
    </row>
    <row r="4" spans="1:15" ht="18.75">
      <c r="A4" s="326" t="s">
        <v>284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42"/>
    </row>
    <row r="5" spans="1:15" ht="12.75">
      <c r="A5" s="246"/>
      <c r="B5" s="116"/>
      <c r="C5" s="1"/>
      <c r="D5" s="1"/>
      <c r="E5" s="1"/>
      <c r="F5" s="1"/>
      <c r="G5" s="1"/>
      <c r="H5" s="1"/>
      <c r="I5" s="18"/>
      <c r="J5" s="18"/>
      <c r="K5" s="19"/>
      <c r="L5" s="170" t="s">
        <v>287</v>
      </c>
      <c r="M5" s="170"/>
      <c r="N5" s="170"/>
      <c r="O5" s="170"/>
    </row>
    <row r="6" spans="1:20" s="32" customFormat="1" ht="24.75" customHeight="1">
      <c r="A6" s="380"/>
      <c r="B6" s="380"/>
      <c r="C6" s="368" t="s">
        <v>72</v>
      </c>
      <c r="D6" s="369"/>
      <c r="E6" s="370"/>
      <c r="F6" s="375" t="s">
        <v>73</v>
      </c>
      <c r="G6" s="376"/>
      <c r="H6" s="377"/>
      <c r="I6" s="324" t="s">
        <v>74</v>
      </c>
      <c r="J6" s="324"/>
      <c r="K6" s="324"/>
      <c r="L6" s="367" t="s">
        <v>77</v>
      </c>
      <c r="M6" s="367" t="s">
        <v>25</v>
      </c>
      <c r="N6" s="367" t="s">
        <v>26</v>
      </c>
      <c r="O6" s="175"/>
      <c r="S6" s="114"/>
      <c r="T6" s="114"/>
    </row>
    <row r="7" spans="1:20" s="32" customFormat="1" ht="18" customHeight="1">
      <c r="A7" s="380"/>
      <c r="B7" s="380"/>
      <c r="C7" s="371" t="s">
        <v>9</v>
      </c>
      <c r="D7" s="373" t="s">
        <v>44</v>
      </c>
      <c r="E7" s="374"/>
      <c r="F7" s="371" t="s">
        <v>9</v>
      </c>
      <c r="G7" s="373" t="s">
        <v>44</v>
      </c>
      <c r="H7" s="374"/>
      <c r="I7" s="281" t="s">
        <v>9</v>
      </c>
      <c r="J7" s="304" t="s">
        <v>44</v>
      </c>
      <c r="K7" s="305"/>
      <c r="L7" s="367"/>
      <c r="M7" s="367"/>
      <c r="N7" s="367"/>
      <c r="O7" s="175"/>
      <c r="S7" s="114"/>
      <c r="T7" s="114"/>
    </row>
    <row r="8" spans="1:20" s="32" customFormat="1" ht="48">
      <c r="A8" s="380"/>
      <c r="B8" s="380"/>
      <c r="C8" s="372"/>
      <c r="D8" s="247" t="s">
        <v>133</v>
      </c>
      <c r="E8" s="247" t="s">
        <v>134</v>
      </c>
      <c r="F8" s="372"/>
      <c r="G8" s="247" t="s">
        <v>133</v>
      </c>
      <c r="H8" s="247" t="s">
        <v>134</v>
      </c>
      <c r="I8" s="283"/>
      <c r="J8" s="33" t="s">
        <v>76</v>
      </c>
      <c r="K8" s="33" t="s">
        <v>75</v>
      </c>
      <c r="L8" s="367"/>
      <c r="M8" s="367"/>
      <c r="N8" s="367"/>
      <c r="O8" s="175"/>
      <c r="S8" s="114"/>
      <c r="T8" s="114"/>
    </row>
    <row r="9" spans="1:20" s="32" customFormat="1" ht="12.75">
      <c r="A9" s="383" t="s">
        <v>40</v>
      </c>
      <c r="B9" s="384"/>
      <c r="C9" s="59">
        <v>1</v>
      </c>
      <c r="D9" s="59">
        <v>2</v>
      </c>
      <c r="E9" s="59">
        <v>3</v>
      </c>
      <c r="F9" s="59">
        <v>4</v>
      </c>
      <c r="G9" s="59">
        <v>5</v>
      </c>
      <c r="H9" s="59">
        <v>6</v>
      </c>
      <c r="I9" s="59">
        <v>7</v>
      </c>
      <c r="J9" s="59">
        <v>8</v>
      </c>
      <c r="K9" s="59">
        <v>9</v>
      </c>
      <c r="L9" s="100">
        <v>10</v>
      </c>
      <c r="M9" s="100">
        <v>11</v>
      </c>
      <c r="N9" s="161">
        <v>12</v>
      </c>
      <c r="O9" s="176"/>
      <c r="S9" s="114"/>
      <c r="T9" s="114"/>
    </row>
    <row r="10" spans="1:20" s="184" customFormat="1" ht="30" customHeight="1">
      <c r="A10" s="378" t="s">
        <v>97</v>
      </c>
      <c r="B10" s="379"/>
      <c r="C10" s="248">
        <f>SUM(C11:C73)</f>
        <v>631</v>
      </c>
      <c r="D10" s="248">
        <f>SUM(D11:D73)</f>
        <v>140</v>
      </c>
      <c r="E10" s="248">
        <f>SUM(E11:E73)</f>
        <v>491</v>
      </c>
      <c r="F10" s="248">
        <f>SUM(F11:F73)</f>
        <v>1154</v>
      </c>
      <c r="G10" s="248">
        <f>SUM(G11:G73)</f>
        <v>380</v>
      </c>
      <c r="H10" s="248">
        <f aca="true" t="shared" si="0" ref="H10:N10">SUM(H11:H73)</f>
        <v>528</v>
      </c>
      <c r="I10" s="248">
        <f t="shared" si="0"/>
        <v>2005552</v>
      </c>
      <c r="J10" s="248">
        <f t="shared" si="0"/>
        <v>1691596</v>
      </c>
      <c r="K10" s="248">
        <f t="shared" si="0"/>
        <v>83052</v>
      </c>
      <c r="L10" s="248">
        <f t="shared" si="0"/>
        <v>667422018.035</v>
      </c>
      <c r="M10" s="248">
        <f t="shared" si="0"/>
        <v>45657533</v>
      </c>
      <c r="N10" s="248">
        <f t="shared" si="0"/>
        <v>222190227.70000002</v>
      </c>
      <c r="O10" s="183"/>
      <c r="S10" s="185"/>
      <c r="T10" s="185"/>
    </row>
    <row r="11" spans="1:15" ht="15.75">
      <c r="A11" s="107">
        <v>1</v>
      </c>
      <c r="B11" s="108" t="s">
        <v>169</v>
      </c>
      <c r="C11" s="180">
        <f>D11+E11</f>
        <v>14</v>
      </c>
      <c r="D11" s="180">
        <v>2</v>
      </c>
      <c r="E11" s="180">
        <v>12</v>
      </c>
      <c r="F11" s="180">
        <f>G11+H11</f>
        <v>20</v>
      </c>
      <c r="G11" s="180">
        <v>8</v>
      </c>
      <c r="H11" s="180">
        <v>12</v>
      </c>
      <c r="I11" s="180">
        <f>J11+K11</f>
        <v>45895</v>
      </c>
      <c r="J11" s="180">
        <v>44280</v>
      </c>
      <c r="K11" s="180">
        <v>1615</v>
      </c>
      <c r="L11" s="180">
        <v>11831565.32</v>
      </c>
      <c r="M11" s="180">
        <v>1038724</v>
      </c>
      <c r="N11" s="180">
        <v>2531976.41</v>
      </c>
      <c r="O11" s="177"/>
    </row>
    <row r="12" spans="1:15" ht="30">
      <c r="A12" s="107">
        <v>2</v>
      </c>
      <c r="B12" s="108" t="s">
        <v>254</v>
      </c>
      <c r="C12" s="180">
        <f aca="true" t="shared" si="1" ref="C12:C73">D12+E12</f>
        <v>18</v>
      </c>
      <c r="D12" s="180">
        <v>3</v>
      </c>
      <c r="E12" s="180">
        <v>15</v>
      </c>
      <c r="F12" s="180">
        <f aca="true" t="shared" si="2" ref="F12:F73">G12+H12</f>
        <v>24</v>
      </c>
      <c r="G12" s="180">
        <v>9</v>
      </c>
      <c r="H12" s="180">
        <v>15</v>
      </c>
      <c r="I12" s="180">
        <f aca="true" t="shared" si="3" ref="I12:I73">J12+K12</f>
        <v>67664</v>
      </c>
      <c r="J12" s="249">
        <v>64934</v>
      </c>
      <c r="K12" s="249">
        <v>2730</v>
      </c>
      <c r="L12" s="249">
        <v>17120646</v>
      </c>
      <c r="M12" s="249">
        <v>3081386</v>
      </c>
      <c r="N12" s="249">
        <v>4182955</v>
      </c>
      <c r="O12" s="177"/>
    </row>
    <row r="13" spans="1:15" ht="15.75">
      <c r="A13" s="107">
        <v>3</v>
      </c>
      <c r="B13" s="108" t="s">
        <v>170</v>
      </c>
      <c r="C13" s="180">
        <f t="shared" si="1"/>
        <v>10</v>
      </c>
      <c r="D13" s="180">
        <v>2</v>
      </c>
      <c r="E13" s="180">
        <v>8</v>
      </c>
      <c r="F13" s="180">
        <f t="shared" si="2"/>
        <v>12</v>
      </c>
      <c r="G13" s="180">
        <v>5</v>
      </c>
      <c r="H13" s="180">
        <v>7</v>
      </c>
      <c r="I13" s="180">
        <f t="shared" si="3"/>
        <v>10351</v>
      </c>
      <c r="J13" s="180">
        <v>9842</v>
      </c>
      <c r="K13" s="180">
        <v>509</v>
      </c>
      <c r="L13" s="180">
        <v>3207482</v>
      </c>
      <c r="M13" s="180">
        <v>0</v>
      </c>
      <c r="N13" s="180">
        <v>466818</v>
      </c>
      <c r="O13" s="177"/>
    </row>
    <row r="14" spans="1:15" ht="15.75">
      <c r="A14" s="107">
        <v>4</v>
      </c>
      <c r="B14" s="108" t="s">
        <v>171</v>
      </c>
      <c r="C14" s="180">
        <f t="shared" si="1"/>
        <v>3</v>
      </c>
      <c r="D14" s="180">
        <v>3</v>
      </c>
      <c r="E14" s="180"/>
      <c r="F14" s="180">
        <f t="shared" si="2"/>
        <v>4</v>
      </c>
      <c r="G14" s="180">
        <v>4</v>
      </c>
      <c r="H14" s="180"/>
      <c r="I14" s="180">
        <f t="shared" si="3"/>
        <v>3965</v>
      </c>
      <c r="J14" s="180">
        <f>1742+14+1+1759+190+153</f>
        <v>3859</v>
      </c>
      <c r="K14" s="180">
        <f>101+4+1</f>
        <v>106</v>
      </c>
      <c r="L14" s="180">
        <v>1146259</v>
      </c>
      <c r="M14" s="180">
        <v>12300</v>
      </c>
      <c r="N14" s="180">
        <v>573129</v>
      </c>
      <c r="O14" s="177"/>
    </row>
    <row r="15" spans="1:15" ht="15.75">
      <c r="A15" s="107">
        <v>5</v>
      </c>
      <c r="B15" s="108" t="s">
        <v>172</v>
      </c>
      <c r="C15" s="180">
        <f t="shared" si="1"/>
        <v>5</v>
      </c>
      <c r="D15" s="180">
        <v>1</v>
      </c>
      <c r="E15" s="180">
        <v>4</v>
      </c>
      <c r="F15" s="180">
        <f t="shared" si="2"/>
        <v>8</v>
      </c>
      <c r="G15" s="180">
        <v>3</v>
      </c>
      <c r="H15" s="180">
        <v>5</v>
      </c>
      <c r="I15" s="180">
        <f t="shared" si="3"/>
        <v>6739</v>
      </c>
      <c r="J15" s="180">
        <v>6585</v>
      </c>
      <c r="K15" s="180">
        <v>154</v>
      </c>
      <c r="L15" s="180">
        <v>2092377</v>
      </c>
      <c r="M15" s="180">
        <v>128401</v>
      </c>
      <c r="N15" s="180">
        <v>534868</v>
      </c>
      <c r="O15" s="177"/>
    </row>
    <row r="16" spans="1:15" ht="15.75">
      <c r="A16" s="107">
        <v>6</v>
      </c>
      <c r="B16" s="108" t="s">
        <v>173</v>
      </c>
      <c r="C16" s="180">
        <f t="shared" si="1"/>
        <v>14</v>
      </c>
      <c r="D16" s="180">
        <v>3</v>
      </c>
      <c r="E16" s="180">
        <v>11</v>
      </c>
      <c r="F16" s="180">
        <f t="shared" si="2"/>
        <v>16</v>
      </c>
      <c r="G16" s="180">
        <v>5</v>
      </c>
      <c r="H16" s="180">
        <v>11</v>
      </c>
      <c r="I16" s="180">
        <v>23662</v>
      </c>
      <c r="J16" s="180"/>
      <c r="K16" s="180"/>
      <c r="L16" s="180">
        <v>8218871</v>
      </c>
      <c r="M16" s="180">
        <v>77300</v>
      </c>
      <c r="N16" s="180">
        <v>1957506</v>
      </c>
      <c r="O16" s="177"/>
    </row>
    <row r="17" spans="1:15" ht="15.75">
      <c r="A17" s="107">
        <v>7</v>
      </c>
      <c r="B17" s="108" t="s">
        <v>174</v>
      </c>
      <c r="C17" s="180">
        <f t="shared" si="1"/>
        <v>3</v>
      </c>
      <c r="D17" s="180">
        <v>1</v>
      </c>
      <c r="E17" s="180">
        <v>2</v>
      </c>
      <c r="F17" s="180">
        <f t="shared" si="2"/>
        <v>5</v>
      </c>
      <c r="G17" s="180">
        <v>3</v>
      </c>
      <c r="H17" s="180">
        <v>2</v>
      </c>
      <c r="I17" s="180">
        <f t="shared" si="3"/>
        <v>16378</v>
      </c>
      <c r="J17" s="180">
        <f>4752+5936+1399+2325+1218+476</f>
        <v>16106</v>
      </c>
      <c r="K17" s="180">
        <v>272</v>
      </c>
      <c r="L17" s="180">
        <v>3716985</v>
      </c>
      <c r="M17" s="180">
        <v>6700</v>
      </c>
      <c r="N17" s="180">
        <v>1633483</v>
      </c>
      <c r="O17" s="177"/>
    </row>
    <row r="18" spans="1:15" ht="15.75">
      <c r="A18" s="107">
        <v>8</v>
      </c>
      <c r="B18" s="108" t="s">
        <v>175</v>
      </c>
      <c r="C18" s="180">
        <f t="shared" si="1"/>
        <v>8</v>
      </c>
      <c r="D18" s="180">
        <v>3</v>
      </c>
      <c r="E18" s="180">
        <v>5</v>
      </c>
      <c r="F18" s="180">
        <f t="shared" si="2"/>
        <v>13</v>
      </c>
      <c r="G18" s="180">
        <v>8</v>
      </c>
      <c r="H18" s="180">
        <v>5</v>
      </c>
      <c r="I18" s="180">
        <f t="shared" si="3"/>
        <v>22985</v>
      </c>
      <c r="J18" s="180">
        <v>22084</v>
      </c>
      <c r="K18" s="180">
        <v>901</v>
      </c>
      <c r="L18" s="180">
        <v>5853320</v>
      </c>
      <c r="M18" s="180">
        <v>174059</v>
      </c>
      <c r="N18" s="180">
        <v>2244829</v>
      </c>
      <c r="O18" s="177"/>
    </row>
    <row r="19" spans="1:20" ht="15.75">
      <c r="A19" s="107">
        <v>9</v>
      </c>
      <c r="B19" s="108" t="s">
        <v>176</v>
      </c>
      <c r="C19" s="180">
        <f t="shared" si="1"/>
        <v>15</v>
      </c>
      <c r="D19" s="180">
        <v>2</v>
      </c>
      <c r="E19" s="180">
        <v>13</v>
      </c>
      <c r="F19" s="180">
        <f t="shared" si="2"/>
        <v>26</v>
      </c>
      <c r="G19" s="180">
        <v>5</v>
      </c>
      <c r="H19" s="180">
        <v>21</v>
      </c>
      <c r="I19" s="180">
        <f t="shared" si="3"/>
        <v>82173</v>
      </c>
      <c r="J19" s="180">
        <v>78113</v>
      </c>
      <c r="K19" s="180">
        <v>4060</v>
      </c>
      <c r="L19" s="180">
        <v>25792401</v>
      </c>
      <c r="M19" s="180">
        <v>2184488</v>
      </c>
      <c r="N19" s="180">
        <v>5880715</v>
      </c>
      <c r="O19" s="177"/>
      <c r="S19" s="173"/>
      <c r="T19" s="173"/>
    </row>
    <row r="20" spans="1:15" ht="15.75">
      <c r="A20" s="107">
        <v>10</v>
      </c>
      <c r="B20" s="108" t="s">
        <v>177</v>
      </c>
      <c r="C20" s="180">
        <f t="shared" si="1"/>
        <v>9</v>
      </c>
      <c r="D20" s="180">
        <v>3</v>
      </c>
      <c r="E20" s="180">
        <v>6</v>
      </c>
      <c r="F20" s="180">
        <f t="shared" si="2"/>
        <v>10</v>
      </c>
      <c r="G20" s="180">
        <v>3</v>
      </c>
      <c r="H20" s="180">
        <v>7</v>
      </c>
      <c r="I20" s="180">
        <f t="shared" si="3"/>
        <v>23776</v>
      </c>
      <c r="J20" s="180">
        <v>22405</v>
      </c>
      <c r="K20" s="180">
        <v>1371</v>
      </c>
      <c r="L20" s="180">
        <v>6752812</v>
      </c>
      <c r="M20" s="180">
        <v>0</v>
      </c>
      <c r="N20" s="180">
        <v>1652050.996</v>
      </c>
      <c r="O20" s="177"/>
    </row>
    <row r="21" spans="1:15" ht="15.75">
      <c r="A21" s="107">
        <v>11</v>
      </c>
      <c r="B21" s="108" t="s">
        <v>178</v>
      </c>
      <c r="C21" s="180">
        <f t="shared" si="1"/>
        <v>6</v>
      </c>
      <c r="D21" s="180">
        <v>1</v>
      </c>
      <c r="E21" s="180">
        <v>5</v>
      </c>
      <c r="F21" s="180">
        <f t="shared" si="2"/>
        <v>10</v>
      </c>
      <c r="G21" s="180">
        <v>4</v>
      </c>
      <c r="H21" s="180">
        <v>6</v>
      </c>
      <c r="I21" s="180">
        <f t="shared" si="3"/>
        <v>16516</v>
      </c>
      <c r="J21" s="180">
        <v>16056</v>
      </c>
      <c r="K21" s="180">
        <v>460</v>
      </c>
      <c r="L21" s="180">
        <v>1793289</v>
      </c>
      <c r="M21" s="180">
        <v>45120</v>
      </c>
      <c r="N21" s="180">
        <v>1748169</v>
      </c>
      <c r="O21" s="177"/>
    </row>
    <row r="22" spans="1:22" ht="15.75">
      <c r="A22" s="107">
        <v>12</v>
      </c>
      <c r="B22" s="108" t="s">
        <v>179</v>
      </c>
      <c r="C22" s="180">
        <f t="shared" si="1"/>
        <v>4</v>
      </c>
      <c r="D22" s="180">
        <v>1</v>
      </c>
      <c r="E22" s="180">
        <v>3</v>
      </c>
      <c r="F22" s="180">
        <f t="shared" si="2"/>
        <v>6</v>
      </c>
      <c r="G22" s="180">
        <v>3</v>
      </c>
      <c r="H22" s="180">
        <v>3</v>
      </c>
      <c r="I22" s="180">
        <f t="shared" si="3"/>
        <v>13047</v>
      </c>
      <c r="J22" s="180">
        <v>12628</v>
      </c>
      <c r="K22" s="180">
        <v>419</v>
      </c>
      <c r="L22" s="180">
        <v>3272280</v>
      </c>
      <c r="M22" s="180">
        <v>516401</v>
      </c>
      <c r="N22" s="180">
        <v>1451204</v>
      </c>
      <c r="O22" s="177"/>
      <c r="S22" s="173"/>
      <c r="T22" s="173"/>
      <c r="V22">
        <v>1891525215</v>
      </c>
    </row>
    <row r="23" spans="1:22" ht="15.75">
      <c r="A23" s="107">
        <v>13</v>
      </c>
      <c r="B23" s="108" t="s">
        <v>180</v>
      </c>
      <c r="C23" s="180">
        <f t="shared" si="1"/>
        <v>12</v>
      </c>
      <c r="D23" s="180">
        <v>2</v>
      </c>
      <c r="E23" s="180">
        <v>10</v>
      </c>
      <c r="F23" s="180">
        <f t="shared" si="2"/>
        <v>23</v>
      </c>
      <c r="G23" s="180">
        <v>10</v>
      </c>
      <c r="H23" s="180">
        <v>13</v>
      </c>
      <c r="I23" s="180">
        <f t="shared" si="3"/>
        <v>36990</v>
      </c>
      <c r="J23" s="180">
        <v>34848</v>
      </c>
      <c r="K23" s="180">
        <v>2142</v>
      </c>
      <c r="L23" s="250">
        <v>10887057</v>
      </c>
      <c r="M23" s="250">
        <v>963359</v>
      </c>
      <c r="N23" s="250">
        <v>3852555</v>
      </c>
      <c r="O23" s="177"/>
      <c r="V23">
        <v>22925000</v>
      </c>
    </row>
    <row r="24" spans="1:22" ht="15.75">
      <c r="A24" s="107">
        <v>14</v>
      </c>
      <c r="B24" s="108" t="s">
        <v>181</v>
      </c>
      <c r="C24" s="180">
        <f t="shared" si="1"/>
        <v>3</v>
      </c>
      <c r="D24" s="180">
        <v>1</v>
      </c>
      <c r="E24" s="180">
        <v>2</v>
      </c>
      <c r="F24" s="180">
        <f t="shared" si="2"/>
        <v>3</v>
      </c>
      <c r="G24" s="180">
        <v>1</v>
      </c>
      <c r="H24" s="180">
        <v>2</v>
      </c>
      <c r="I24" s="180">
        <f t="shared" si="3"/>
        <v>1688</v>
      </c>
      <c r="J24" s="180">
        <v>1620</v>
      </c>
      <c r="K24" s="180">
        <v>68</v>
      </c>
      <c r="L24" s="180">
        <v>610316</v>
      </c>
      <c r="M24" s="180">
        <v>15500</v>
      </c>
      <c r="N24" s="180">
        <v>172760</v>
      </c>
      <c r="O24" s="177"/>
      <c r="V24">
        <v>631600000</v>
      </c>
    </row>
    <row r="25" spans="1:22" ht="15.75">
      <c r="A25" s="107">
        <v>15</v>
      </c>
      <c r="B25" s="108" t="s">
        <v>182</v>
      </c>
      <c r="C25" s="180">
        <f t="shared" si="1"/>
        <v>12</v>
      </c>
      <c r="D25" s="180">
        <v>3</v>
      </c>
      <c r="E25" s="180">
        <v>9</v>
      </c>
      <c r="F25" s="180">
        <f t="shared" si="2"/>
        <v>22</v>
      </c>
      <c r="G25" s="180">
        <v>11</v>
      </c>
      <c r="H25" s="180">
        <v>11</v>
      </c>
      <c r="I25" s="180">
        <f t="shared" si="3"/>
        <v>48476</v>
      </c>
      <c r="J25" s="180">
        <v>45947</v>
      </c>
      <c r="K25" s="180">
        <v>2529</v>
      </c>
      <c r="L25" s="180">
        <v>20688646</v>
      </c>
      <c r="M25" s="180">
        <v>1666776</v>
      </c>
      <c r="N25" s="180">
        <v>7206178</v>
      </c>
      <c r="O25" s="177"/>
      <c r="S25" s="173"/>
      <c r="T25" s="173"/>
      <c r="U25" s="171" t="s">
        <v>291</v>
      </c>
      <c r="V25" s="166">
        <f>SUM(V22:V24)</f>
        <v>2546050215</v>
      </c>
    </row>
    <row r="26" spans="1:15" ht="15.75">
      <c r="A26" s="107">
        <v>16</v>
      </c>
      <c r="B26" s="108" t="s">
        <v>183</v>
      </c>
      <c r="C26" s="180">
        <f t="shared" si="1"/>
        <v>8</v>
      </c>
      <c r="D26" s="180">
        <v>3</v>
      </c>
      <c r="E26" s="180">
        <v>5</v>
      </c>
      <c r="F26" s="180">
        <f t="shared" si="2"/>
        <v>12</v>
      </c>
      <c r="G26" s="180">
        <v>6</v>
      </c>
      <c r="H26" s="180">
        <v>6</v>
      </c>
      <c r="I26" s="180">
        <f t="shared" si="3"/>
        <v>35328</v>
      </c>
      <c r="J26" s="180">
        <v>33581</v>
      </c>
      <c r="K26" s="180">
        <v>1747</v>
      </c>
      <c r="L26" s="180">
        <v>7972463</v>
      </c>
      <c r="M26" s="180">
        <v>311473</v>
      </c>
      <c r="N26" s="180">
        <v>3903944</v>
      </c>
      <c r="O26" s="177"/>
    </row>
    <row r="27" spans="1:15" ht="15.75">
      <c r="A27" s="107">
        <v>17</v>
      </c>
      <c r="B27" s="108" t="s">
        <v>184</v>
      </c>
      <c r="C27" s="180">
        <f t="shared" si="1"/>
        <v>2</v>
      </c>
      <c r="D27" s="180">
        <v>2</v>
      </c>
      <c r="E27" s="180"/>
      <c r="F27" s="180">
        <f t="shared" si="2"/>
        <v>4</v>
      </c>
      <c r="G27" s="180">
        <v>4</v>
      </c>
      <c r="H27" s="180"/>
      <c r="I27" s="180">
        <f t="shared" si="3"/>
        <v>5200</v>
      </c>
      <c r="J27" s="180">
        <v>5084</v>
      </c>
      <c r="K27" s="180">
        <v>116</v>
      </c>
      <c r="L27" s="180">
        <v>809242</v>
      </c>
      <c r="M27" s="180"/>
      <c r="N27" s="180">
        <v>404621</v>
      </c>
      <c r="O27" s="177"/>
    </row>
    <row r="28" spans="1:20" ht="15.75">
      <c r="A28" s="107">
        <v>18</v>
      </c>
      <c r="B28" s="108" t="s">
        <v>185</v>
      </c>
      <c r="C28" s="180">
        <f t="shared" si="1"/>
        <v>2</v>
      </c>
      <c r="D28" s="180">
        <v>1</v>
      </c>
      <c r="E28" s="180">
        <v>1</v>
      </c>
      <c r="F28" s="180">
        <f t="shared" si="2"/>
        <v>4</v>
      </c>
      <c r="G28" s="180">
        <v>3</v>
      </c>
      <c r="H28" s="180">
        <v>1</v>
      </c>
      <c r="I28" s="180">
        <f t="shared" si="3"/>
        <v>3091</v>
      </c>
      <c r="J28" s="180">
        <v>2999</v>
      </c>
      <c r="K28" s="180">
        <v>92</v>
      </c>
      <c r="L28" s="180">
        <v>1213804</v>
      </c>
      <c r="M28" s="180">
        <v>27708</v>
      </c>
      <c r="N28" s="180">
        <v>481782</v>
      </c>
      <c r="O28" s="177"/>
      <c r="S28" s="173"/>
      <c r="T28" s="173"/>
    </row>
    <row r="29" spans="1:16" ht="15.75">
      <c r="A29" s="107">
        <v>19</v>
      </c>
      <c r="B29" s="109" t="s">
        <v>203</v>
      </c>
      <c r="C29" s="180">
        <f t="shared" si="1"/>
        <v>24</v>
      </c>
      <c r="D29" s="180">
        <v>4</v>
      </c>
      <c r="E29" s="180">
        <v>20</v>
      </c>
      <c r="F29" s="180">
        <f t="shared" si="2"/>
        <v>38</v>
      </c>
      <c r="G29" s="180">
        <v>15</v>
      </c>
      <c r="H29" s="180">
        <v>23</v>
      </c>
      <c r="I29" s="180">
        <f t="shared" si="3"/>
        <v>54264</v>
      </c>
      <c r="J29" s="180">
        <v>51118</v>
      </c>
      <c r="K29" s="180">
        <v>3146</v>
      </c>
      <c r="L29" s="180">
        <v>19854939</v>
      </c>
      <c r="M29" s="180">
        <v>1400048</v>
      </c>
      <c r="N29" s="180">
        <v>3648884</v>
      </c>
      <c r="O29" s="177"/>
      <c r="P29" s="157"/>
    </row>
    <row r="30" spans="1:15" ht="15.75">
      <c r="A30" s="107">
        <v>20</v>
      </c>
      <c r="B30" s="109" t="s">
        <v>204</v>
      </c>
      <c r="C30" s="180">
        <f t="shared" si="1"/>
        <v>7</v>
      </c>
      <c r="D30" s="180">
        <v>3</v>
      </c>
      <c r="E30" s="180">
        <v>4</v>
      </c>
      <c r="F30" s="180">
        <f t="shared" si="2"/>
        <v>15</v>
      </c>
      <c r="G30" s="180">
        <v>8</v>
      </c>
      <c r="H30" s="180">
        <v>7</v>
      </c>
      <c r="I30" s="180">
        <f t="shared" si="3"/>
        <v>32951</v>
      </c>
      <c r="J30" s="180">
        <f>10382+2359+536+14060+2460+798</f>
        <v>30595</v>
      </c>
      <c r="K30" s="180">
        <f>1397+82+0+877</f>
        <v>2356</v>
      </c>
      <c r="L30" s="180">
        <v>8155275</v>
      </c>
      <c r="M30" s="180">
        <v>563908</v>
      </c>
      <c r="N30" s="180">
        <v>3066096</v>
      </c>
      <c r="O30" s="177"/>
    </row>
    <row r="31" spans="1:15" ht="15.75">
      <c r="A31" s="107">
        <v>21</v>
      </c>
      <c r="B31" s="109" t="s">
        <v>205</v>
      </c>
      <c r="C31" s="180">
        <f t="shared" si="1"/>
        <v>7</v>
      </c>
      <c r="D31" s="180">
        <v>3</v>
      </c>
      <c r="E31" s="180">
        <v>4</v>
      </c>
      <c r="F31" s="180">
        <f t="shared" si="2"/>
        <v>12</v>
      </c>
      <c r="G31" s="180">
        <v>8</v>
      </c>
      <c r="H31" s="180">
        <v>4</v>
      </c>
      <c r="I31" s="180">
        <f t="shared" si="3"/>
        <v>32166</v>
      </c>
      <c r="J31" s="180">
        <v>31036</v>
      </c>
      <c r="K31" s="180">
        <v>1130</v>
      </c>
      <c r="L31" s="180">
        <v>8650542</v>
      </c>
      <c r="M31" s="180">
        <v>217400</v>
      </c>
      <c r="N31" s="180">
        <v>2840043</v>
      </c>
      <c r="O31" s="177"/>
    </row>
    <row r="32" spans="1:15" ht="15.75">
      <c r="A32" s="107">
        <v>22</v>
      </c>
      <c r="B32" s="109" t="s">
        <v>206</v>
      </c>
      <c r="C32" s="180">
        <f t="shared" si="1"/>
        <v>3</v>
      </c>
      <c r="D32" s="180">
        <v>1</v>
      </c>
      <c r="E32" s="180">
        <v>2</v>
      </c>
      <c r="F32" s="180">
        <f t="shared" si="2"/>
        <v>4</v>
      </c>
      <c r="G32" s="180">
        <v>2</v>
      </c>
      <c r="H32" s="180">
        <v>2</v>
      </c>
      <c r="I32" s="180">
        <v>3994</v>
      </c>
      <c r="J32" s="180"/>
      <c r="K32" s="180"/>
      <c r="L32" s="180">
        <v>923099</v>
      </c>
      <c r="M32" s="180">
        <v>0</v>
      </c>
      <c r="N32" s="180">
        <v>51031</v>
      </c>
      <c r="O32" s="177"/>
    </row>
    <row r="33" spans="1:16" ht="15.75">
      <c r="A33" s="107">
        <v>23</v>
      </c>
      <c r="B33" s="109" t="s">
        <v>207</v>
      </c>
      <c r="C33" s="180">
        <f t="shared" si="1"/>
        <v>7</v>
      </c>
      <c r="D33" s="180">
        <v>3</v>
      </c>
      <c r="E33" s="180">
        <v>4</v>
      </c>
      <c r="F33" s="180">
        <f t="shared" si="2"/>
        <v>10</v>
      </c>
      <c r="G33" s="180">
        <v>5</v>
      </c>
      <c r="H33" s="180">
        <v>5</v>
      </c>
      <c r="I33" s="180">
        <f t="shared" si="3"/>
        <v>10060</v>
      </c>
      <c r="J33" s="180">
        <v>9758</v>
      </c>
      <c r="K33" s="180">
        <v>302</v>
      </c>
      <c r="L33" s="180">
        <v>2318925</v>
      </c>
      <c r="M33" s="180">
        <v>0</v>
      </c>
      <c r="N33" s="180">
        <v>621666.884</v>
      </c>
      <c r="O33" s="177" t="s">
        <v>288</v>
      </c>
      <c r="P33" s="62"/>
    </row>
    <row r="34" spans="1:15" ht="15.75">
      <c r="A34" s="107">
        <v>24</v>
      </c>
      <c r="B34" s="109" t="s">
        <v>208</v>
      </c>
      <c r="C34" s="180">
        <f t="shared" si="1"/>
        <v>96</v>
      </c>
      <c r="D34" s="180">
        <v>10</v>
      </c>
      <c r="E34" s="180">
        <v>86</v>
      </c>
      <c r="F34" s="180">
        <v>246</v>
      </c>
      <c r="G34" s="180"/>
      <c r="H34" s="180"/>
      <c r="I34" s="180">
        <v>186000</v>
      </c>
      <c r="J34" s="180"/>
      <c r="K34" s="180"/>
      <c r="L34" s="180">
        <v>110000000</v>
      </c>
      <c r="M34" s="180"/>
      <c r="N34" s="180">
        <v>24000000</v>
      </c>
      <c r="O34" s="177"/>
    </row>
    <row r="35" spans="1:15" ht="15.75">
      <c r="A35" s="107">
        <v>25</v>
      </c>
      <c r="B35" s="109" t="s">
        <v>209</v>
      </c>
      <c r="C35" s="180">
        <f t="shared" si="1"/>
        <v>7</v>
      </c>
      <c r="D35" s="180">
        <v>2</v>
      </c>
      <c r="E35" s="180">
        <v>5</v>
      </c>
      <c r="F35" s="180">
        <f t="shared" si="2"/>
        <v>8</v>
      </c>
      <c r="G35" s="180">
        <v>3</v>
      </c>
      <c r="H35" s="180">
        <v>5</v>
      </c>
      <c r="I35" s="180">
        <f t="shared" si="3"/>
        <v>5462</v>
      </c>
      <c r="J35" s="180">
        <v>5446</v>
      </c>
      <c r="K35" s="180">
        <v>16</v>
      </c>
      <c r="L35" s="181">
        <v>1461989</v>
      </c>
      <c r="M35" s="180">
        <v>122258</v>
      </c>
      <c r="N35" s="180">
        <v>346702</v>
      </c>
      <c r="O35" s="177"/>
    </row>
    <row r="36" spans="1:15" ht="15.75">
      <c r="A36" s="107">
        <v>26</v>
      </c>
      <c r="B36" s="109" t="s">
        <v>210</v>
      </c>
      <c r="C36" s="180">
        <f t="shared" si="1"/>
        <v>17</v>
      </c>
      <c r="D36" s="180">
        <v>2</v>
      </c>
      <c r="E36" s="180">
        <v>15</v>
      </c>
      <c r="F36" s="180">
        <f t="shared" si="2"/>
        <v>23</v>
      </c>
      <c r="G36" s="180">
        <v>8</v>
      </c>
      <c r="H36" s="180">
        <v>15</v>
      </c>
      <c r="I36" s="180">
        <f t="shared" si="3"/>
        <v>37256</v>
      </c>
      <c r="J36" s="180">
        <v>35755</v>
      </c>
      <c r="K36" s="180">
        <v>1501</v>
      </c>
      <c r="L36" s="180">
        <v>11021267</v>
      </c>
      <c r="M36" s="180">
        <v>32135</v>
      </c>
      <c r="N36" s="180">
        <v>3281527</v>
      </c>
      <c r="O36" s="177"/>
    </row>
    <row r="37" spans="1:15" ht="15.75">
      <c r="A37" s="107">
        <v>27</v>
      </c>
      <c r="B37" s="109" t="s">
        <v>211</v>
      </c>
      <c r="C37" s="180">
        <f t="shared" si="1"/>
        <v>18</v>
      </c>
      <c r="D37" s="180">
        <v>5</v>
      </c>
      <c r="E37" s="180">
        <v>13</v>
      </c>
      <c r="F37" s="180">
        <f t="shared" si="2"/>
        <v>39</v>
      </c>
      <c r="G37" s="180">
        <v>17</v>
      </c>
      <c r="H37" s="180">
        <v>22</v>
      </c>
      <c r="I37" s="180">
        <f t="shared" si="3"/>
        <v>40792</v>
      </c>
      <c r="J37" s="180">
        <v>38736</v>
      </c>
      <c r="K37" s="180">
        <v>2056</v>
      </c>
      <c r="L37" s="180">
        <v>17902845</v>
      </c>
      <c r="M37" s="181">
        <v>1610340</v>
      </c>
      <c r="N37" s="180">
        <v>5348690</v>
      </c>
      <c r="O37" s="177"/>
    </row>
    <row r="38" spans="1:15" ht="15.75">
      <c r="A38" s="107">
        <v>28</v>
      </c>
      <c r="B38" s="109" t="s">
        <v>212</v>
      </c>
      <c r="C38" s="180">
        <f t="shared" si="1"/>
        <v>3</v>
      </c>
      <c r="D38" s="180">
        <v>1</v>
      </c>
      <c r="E38" s="180">
        <v>2</v>
      </c>
      <c r="F38" s="180">
        <f t="shared" si="2"/>
        <v>6</v>
      </c>
      <c r="G38" s="180">
        <v>3</v>
      </c>
      <c r="H38" s="180">
        <v>3</v>
      </c>
      <c r="I38" s="180">
        <f t="shared" si="3"/>
        <v>3276</v>
      </c>
      <c r="J38" s="180">
        <v>3118</v>
      </c>
      <c r="K38" s="180">
        <v>158</v>
      </c>
      <c r="L38" s="180">
        <v>795796</v>
      </c>
      <c r="M38" s="180">
        <v>38135</v>
      </c>
      <c r="N38" s="180">
        <v>397898</v>
      </c>
      <c r="O38" s="177"/>
    </row>
    <row r="39" spans="1:15" ht="15.75">
      <c r="A39" s="107">
        <v>29</v>
      </c>
      <c r="B39" s="109" t="s">
        <v>213</v>
      </c>
      <c r="C39" s="180">
        <f t="shared" si="1"/>
        <v>4</v>
      </c>
      <c r="D39" s="180">
        <v>1</v>
      </c>
      <c r="E39" s="180">
        <v>3</v>
      </c>
      <c r="F39" s="180">
        <f t="shared" si="2"/>
        <v>6</v>
      </c>
      <c r="G39" s="180">
        <v>3</v>
      </c>
      <c r="H39" s="180">
        <v>3</v>
      </c>
      <c r="I39" s="180">
        <f t="shared" si="3"/>
        <v>6868</v>
      </c>
      <c r="J39" s="180">
        <v>6590</v>
      </c>
      <c r="K39" s="180">
        <v>278</v>
      </c>
      <c r="L39" s="180">
        <v>1551590</v>
      </c>
      <c r="M39" s="180">
        <v>16000</v>
      </c>
      <c r="N39" s="180">
        <v>628587.5</v>
      </c>
      <c r="O39" s="177"/>
    </row>
    <row r="40" spans="1:16" ht="15.75">
      <c r="A40" s="107">
        <v>30</v>
      </c>
      <c r="B40" s="109" t="s">
        <v>214</v>
      </c>
      <c r="C40" s="180">
        <f t="shared" si="1"/>
        <v>11</v>
      </c>
      <c r="D40" s="180">
        <v>2</v>
      </c>
      <c r="E40" s="180">
        <v>9</v>
      </c>
      <c r="F40" s="180">
        <f t="shared" si="2"/>
        <v>15</v>
      </c>
      <c r="G40" s="180">
        <v>3</v>
      </c>
      <c r="H40" s="180">
        <v>12</v>
      </c>
      <c r="I40" s="180">
        <f t="shared" si="3"/>
        <v>20504</v>
      </c>
      <c r="J40" s="180">
        <v>19632</v>
      </c>
      <c r="K40" s="180">
        <v>872</v>
      </c>
      <c r="L40" s="180">
        <v>6032743</v>
      </c>
      <c r="M40" s="180">
        <v>182400</v>
      </c>
      <c r="N40" s="180">
        <v>836838</v>
      </c>
      <c r="O40" s="177"/>
      <c r="P40" s="30"/>
    </row>
    <row r="41" spans="1:15" ht="15.75">
      <c r="A41" s="107">
        <v>31</v>
      </c>
      <c r="B41" s="109" t="s">
        <v>215</v>
      </c>
      <c r="C41" s="180">
        <f t="shared" si="1"/>
        <v>5</v>
      </c>
      <c r="D41" s="180">
        <v>1</v>
      </c>
      <c r="E41" s="180">
        <v>4</v>
      </c>
      <c r="F41" s="180">
        <f t="shared" si="2"/>
        <v>11</v>
      </c>
      <c r="G41" s="180">
        <v>5</v>
      </c>
      <c r="H41" s="180">
        <v>6</v>
      </c>
      <c r="I41" s="180">
        <f t="shared" si="3"/>
        <v>30270</v>
      </c>
      <c r="J41" s="180">
        <v>28301</v>
      </c>
      <c r="K41" s="180">
        <v>1969</v>
      </c>
      <c r="L41" s="180">
        <v>8231678</v>
      </c>
      <c r="M41" s="180">
        <v>326651</v>
      </c>
      <c r="N41" s="180">
        <v>2517629</v>
      </c>
      <c r="O41" s="177"/>
    </row>
    <row r="42" spans="1:15" ht="15.75">
      <c r="A42" s="107">
        <v>32</v>
      </c>
      <c r="B42" s="109" t="s">
        <v>216</v>
      </c>
      <c r="C42" s="180">
        <f t="shared" si="1"/>
        <v>10</v>
      </c>
      <c r="D42" s="180">
        <v>2</v>
      </c>
      <c r="E42" s="180">
        <v>8</v>
      </c>
      <c r="F42" s="180">
        <f t="shared" si="2"/>
        <v>14</v>
      </c>
      <c r="G42" s="180">
        <v>6</v>
      </c>
      <c r="H42" s="180">
        <v>8</v>
      </c>
      <c r="I42" s="180">
        <f t="shared" si="3"/>
        <v>30465</v>
      </c>
      <c r="J42" s="180">
        <v>29780</v>
      </c>
      <c r="K42" s="180">
        <v>685</v>
      </c>
      <c r="L42" s="180">
        <v>8141223</v>
      </c>
      <c r="M42" s="180">
        <v>228908</v>
      </c>
      <c r="N42" s="180">
        <v>2609745</v>
      </c>
      <c r="O42" s="177"/>
    </row>
    <row r="43" spans="1:16" ht="15.75">
      <c r="A43" s="107">
        <v>33</v>
      </c>
      <c r="B43" s="109" t="s">
        <v>217</v>
      </c>
      <c r="C43" s="180">
        <f t="shared" si="1"/>
        <v>2</v>
      </c>
      <c r="D43" s="180">
        <v>1</v>
      </c>
      <c r="E43" s="180">
        <v>1</v>
      </c>
      <c r="F43" s="180">
        <f t="shared" si="2"/>
        <v>3</v>
      </c>
      <c r="G43" s="180">
        <v>2</v>
      </c>
      <c r="H43" s="180">
        <v>1</v>
      </c>
      <c r="I43" s="180">
        <v>7189</v>
      </c>
      <c r="J43" s="180">
        <v>6942</v>
      </c>
      <c r="K43" s="180">
        <v>176</v>
      </c>
      <c r="L43" s="180">
        <v>2486154</v>
      </c>
      <c r="M43" s="180">
        <v>62459</v>
      </c>
      <c r="N43" s="180">
        <v>1232316</v>
      </c>
      <c r="O43" s="177" t="s">
        <v>289</v>
      </c>
      <c r="P43" s="62"/>
    </row>
    <row r="44" spans="1:15" ht="15.75">
      <c r="A44" s="107">
        <v>34</v>
      </c>
      <c r="B44" s="109" t="s">
        <v>218</v>
      </c>
      <c r="C44" s="180">
        <f t="shared" si="1"/>
        <v>1</v>
      </c>
      <c r="D44" s="180">
        <v>1</v>
      </c>
      <c r="E44" s="180">
        <v>0</v>
      </c>
      <c r="F44" s="180">
        <f t="shared" si="2"/>
        <v>2</v>
      </c>
      <c r="G44" s="180">
        <v>2</v>
      </c>
      <c r="H44" s="180">
        <v>0</v>
      </c>
      <c r="I44" s="180">
        <f t="shared" si="3"/>
        <v>1586</v>
      </c>
      <c r="J44" s="180">
        <v>1583</v>
      </c>
      <c r="K44" s="180">
        <v>3</v>
      </c>
      <c r="L44" s="180">
        <v>617393.6</v>
      </c>
      <c r="M44" s="180">
        <v>0</v>
      </c>
      <c r="N44" s="180">
        <v>308696.8</v>
      </c>
      <c r="O44" s="177"/>
    </row>
    <row r="45" spans="1:15" ht="15.75">
      <c r="A45" s="107">
        <v>35</v>
      </c>
      <c r="B45" s="109" t="s">
        <v>219</v>
      </c>
      <c r="C45" s="180">
        <f t="shared" si="1"/>
        <v>16</v>
      </c>
      <c r="D45" s="180">
        <v>4</v>
      </c>
      <c r="E45" s="180">
        <v>12</v>
      </c>
      <c r="F45" s="180">
        <f t="shared" si="2"/>
        <v>33</v>
      </c>
      <c r="G45" s="180">
        <v>11</v>
      </c>
      <c r="H45" s="180">
        <v>22</v>
      </c>
      <c r="I45" s="180">
        <f t="shared" si="3"/>
        <v>56533</v>
      </c>
      <c r="J45" s="180">
        <v>54186</v>
      </c>
      <c r="K45" s="180">
        <v>2347</v>
      </c>
      <c r="L45" s="180">
        <v>13829695</v>
      </c>
      <c r="M45" s="180">
        <v>667095</v>
      </c>
      <c r="N45" s="180">
        <v>3273247</v>
      </c>
      <c r="O45" s="177"/>
    </row>
    <row r="46" spans="1:20" ht="15.75">
      <c r="A46" s="107">
        <v>36</v>
      </c>
      <c r="B46" s="110" t="s">
        <v>220</v>
      </c>
      <c r="C46" s="180">
        <f t="shared" si="1"/>
        <v>2</v>
      </c>
      <c r="D46" s="180">
        <v>1</v>
      </c>
      <c r="E46" s="180">
        <v>1</v>
      </c>
      <c r="F46" s="180">
        <f t="shared" si="2"/>
        <v>4</v>
      </c>
      <c r="G46" s="180">
        <v>3</v>
      </c>
      <c r="H46" s="180">
        <v>1</v>
      </c>
      <c r="I46" s="180">
        <f t="shared" si="3"/>
        <v>4936</v>
      </c>
      <c r="J46" s="180">
        <v>4451</v>
      </c>
      <c r="K46" s="180">
        <v>485</v>
      </c>
      <c r="L46" s="180">
        <v>1818454</v>
      </c>
      <c r="M46" s="180">
        <v>0</v>
      </c>
      <c r="N46" s="180">
        <v>715211</v>
      </c>
      <c r="O46" s="177"/>
      <c r="S46" s="173"/>
      <c r="T46" s="173"/>
    </row>
    <row r="47" spans="1:20" ht="15.75">
      <c r="A47" s="107">
        <v>37</v>
      </c>
      <c r="B47" s="110" t="s">
        <v>221</v>
      </c>
      <c r="C47" s="180">
        <f t="shared" si="1"/>
        <v>6</v>
      </c>
      <c r="D47" s="180">
        <v>1</v>
      </c>
      <c r="E47" s="180">
        <v>5</v>
      </c>
      <c r="F47" s="180">
        <f t="shared" si="2"/>
        <v>6</v>
      </c>
      <c r="G47" s="180">
        <v>1</v>
      </c>
      <c r="H47" s="180">
        <v>5</v>
      </c>
      <c r="I47" s="180">
        <f t="shared" si="3"/>
        <v>5338</v>
      </c>
      <c r="J47" s="180">
        <v>5149</v>
      </c>
      <c r="K47" s="180">
        <v>189</v>
      </c>
      <c r="L47" s="180">
        <v>1766623</v>
      </c>
      <c r="M47" s="180">
        <v>219250</v>
      </c>
      <c r="N47" s="180">
        <v>298542</v>
      </c>
      <c r="O47" s="177"/>
      <c r="S47" s="173"/>
      <c r="T47" s="173"/>
    </row>
    <row r="48" spans="1:15" ht="15.75">
      <c r="A48" s="107">
        <v>38</v>
      </c>
      <c r="B48" s="110" t="s">
        <v>222</v>
      </c>
      <c r="C48" s="180">
        <f t="shared" si="1"/>
        <v>17</v>
      </c>
      <c r="D48" s="180">
        <v>4</v>
      </c>
      <c r="E48" s="180">
        <v>13</v>
      </c>
      <c r="F48" s="180">
        <f t="shared" si="2"/>
        <v>28</v>
      </c>
      <c r="G48" s="180">
        <v>14</v>
      </c>
      <c r="H48" s="180">
        <v>14</v>
      </c>
      <c r="I48" s="180">
        <f t="shared" si="3"/>
        <v>71678</v>
      </c>
      <c r="J48" s="180">
        <v>68698</v>
      </c>
      <c r="K48" s="180">
        <v>2980</v>
      </c>
      <c r="L48" s="180">
        <v>14037738.538</v>
      </c>
      <c r="M48" s="180">
        <v>1362695</v>
      </c>
      <c r="N48" s="180">
        <v>4555411.23</v>
      </c>
      <c r="O48" s="177"/>
    </row>
    <row r="49" spans="1:15" ht="15.75">
      <c r="A49" s="107">
        <v>39</v>
      </c>
      <c r="B49" s="110" t="s">
        <v>223</v>
      </c>
      <c r="C49" s="180">
        <f t="shared" si="1"/>
        <v>4</v>
      </c>
      <c r="D49" s="180">
        <v>1</v>
      </c>
      <c r="E49" s="180">
        <v>3</v>
      </c>
      <c r="F49" s="180">
        <f t="shared" si="2"/>
        <v>7</v>
      </c>
      <c r="G49" s="180">
        <v>2</v>
      </c>
      <c r="H49" s="180">
        <v>5</v>
      </c>
      <c r="I49" s="180">
        <f t="shared" si="3"/>
        <v>9808</v>
      </c>
      <c r="J49" s="180">
        <v>9420</v>
      </c>
      <c r="K49" s="180">
        <v>388</v>
      </c>
      <c r="L49" s="180">
        <v>2705173</v>
      </c>
      <c r="M49" s="180">
        <v>0</v>
      </c>
      <c r="N49" s="180">
        <v>538797</v>
      </c>
      <c r="O49" s="177"/>
    </row>
    <row r="50" spans="1:15" ht="15.75">
      <c r="A50" s="107">
        <v>40</v>
      </c>
      <c r="B50" s="110" t="s">
        <v>224</v>
      </c>
      <c r="C50" s="180">
        <f t="shared" si="1"/>
        <v>24</v>
      </c>
      <c r="D50" s="180">
        <v>2</v>
      </c>
      <c r="E50" s="180">
        <v>22</v>
      </c>
      <c r="F50" s="180">
        <f t="shared" si="2"/>
        <v>32</v>
      </c>
      <c r="G50" s="180">
        <v>6</v>
      </c>
      <c r="H50" s="180">
        <v>26</v>
      </c>
      <c r="I50" s="180">
        <f t="shared" si="3"/>
        <v>23142</v>
      </c>
      <c r="J50" s="180">
        <v>22316</v>
      </c>
      <c r="K50" s="180">
        <v>826</v>
      </c>
      <c r="L50" s="180">
        <v>7057620</v>
      </c>
      <c r="M50" s="180">
        <v>58896</v>
      </c>
      <c r="N50" s="180">
        <v>1351382</v>
      </c>
      <c r="O50" s="177"/>
    </row>
    <row r="51" spans="1:15" ht="15.75">
      <c r="A51" s="107">
        <v>41</v>
      </c>
      <c r="B51" s="110" t="s">
        <v>225</v>
      </c>
      <c r="C51" s="180">
        <f t="shared" si="1"/>
        <v>7</v>
      </c>
      <c r="D51" s="180">
        <v>2</v>
      </c>
      <c r="E51" s="180">
        <v>5</v>
      </c>
      <c r="F51" s="180">
        <f t="shared" si="2"/>
        <v>9</v>
      </c>
      <c r="G51" s="180">
        <v>3</v>
      </c>
      <c r="H51" s="180">
        <v>6</v>
      </c>
      <c r="I51" s="180">
        <f t="shared" si="3"/>
        <v>4069</v>
      </c>
      <c r="J51" s="180">
        <v>4043</v>
      </c>
      <c r="K51" s="180">
        <v>26</v>
      </c>
      <c r="L51" s="180">
        <v>2177210</v>
      </c>
      <c r="M51" s="180">
        <v>1050</v>
      </c>
      <c r="N51" s="180">
        <v>240052</v>
      </c>
      <c r="O51" s="177"/>
    </row>
    <row r="52" spans="1:15" ht="15.75">
      <c r="A52" s="107">
        <v>42</v>
      </c>
      <c r="B52" s="110" t="s">
        <v>226</v>
      </c>
      <c r="C52" s="180">
        <f t="shared" si="1"/>
        <v>4</v>
      </c>
      <c r="D52" s="180">
        <v>1</v>
      </c>
      <c r="E52" s="180">
        <v>3</v>
      </c>
      <c r="F52" s="180">
        <f t="shared" si="2"/>
        <v>5</v>
      </c>
      <c r="G52" s="180">
        <v>2</v>
      </c>
      <c r="H52" s="180">
        <v>3</v>
      </c>
      <c r="I52" s="180">
        <f t="shared" si="3"/>
        <v>4606</v>
      </c>
      <c r="J52" s="180">
        <v>4145</v>
      </c>
      <c r="K52" s="180">
        <v>461</v>
      </c>
      <c r="L52" s="180">
        <v>956826</v>
      </c>
      <c r="M52" s="180">
        <v>26213</v>
      </c>
      <c r="N52" s="180">
        <v>478413</v>
      </c>
      <c r="O52" s="177"/>
    </row>
    <row r="53" spans="1:15" ht="15.75">
      <c r="A53" s="107">
        <v>43</v>
      </c>
      <c r="B53" s="110" t="s">
        <v>227</v>
      </c>
      <c r="C53" s="180">
        <f t="shared" si="1"/>
        <v>13</v>
      </c>
      <c r="D53" s="180">
        <v>2</v>
      </c>
      <c r="E53" s="180">
        <v>11</v>
      </c>
      <c r="F53" s="180">
        <f t="shared" si="2"/>
        <v>18</v>
      </c>
      <c r="G53" s="180">
        <v>6</v>
      </c>
      <c r="H53" s="180">
        <v>12</v>
      </c>
      <c r="I53" s="180">
        <f t="shared" si="3"/>
        <v>15997</v>
      </c>
      <c r="J53" s="180">
        <v>15319</v>
      </c>
      <c r="K53" s="180">
        <v>678</v>
      </c>
      <c r="L53" s="180">
        <v>3317676</v>
      </c>
      <c r="M53" s="180">
        <v>395968</v>
      </c>
      <c r="N53" s="180">
        <v>645077</v>
      </c>
      <c r="O53" s="177"/>
    </row>
    <row r="54" spans="1:15" ht="15.75">
      <c r="A54" s="107">
        <v>44</v>
      </c>
      <c r="B54" s="110" t="s">
        <v>228</v>
      </c>
      <c r="C54" s="180">
        <f t="shared" si="1"/>
        <v>6</v>
      </c>
      <c r="D54" s="180">
        <v>1</v>
      </c>
      <c r="E54" s="180">
        <v>5</v>
      </c>
      <c r="F54" s="180">
        <f t="shared" si="2"/>
        <v>8</v>
      </c>
      <c r="G54" s="180">
        <v>3</v>
      </c>
      <c r="H54" s="180">
        <v>5</v>
      </c>
      <c r="I54" s="180">
        <f t="shared" si="3"/>
        <v>9210</v>
      </c>
      <c r="J54" s="180">
        <v>8997</v>
      </c>
      <c r="K54" s="180">
        <v>213</v>
      </c>
      <c r="L54" s="180">
        <v>2359640</v>
      </c>
      <c r="M54" s="180">
        <v>3230</v>
      </c>
      <c r="N54" s="180">
        <v>346085</v>
      </c>
      <c r="O54" s="177"/>
    </row>
    <row r="55" spans="1:15" s="91" customFormat="1" ht="15.75">
      <c r="A55" s="107">
        <v>45</v>
      </c>
      <c r="B55" s="111" t="s">
        <v>234</v>
      </c>
      <c r="C55" s="180">
        <f t="shared" si="1"/>
        <v>3</v>
      </c>
      <c r="D55" s="180">
        <v>1</v>
      </c>
      <c r="E55" s="180">
        <v>2</v>
      </c>
      <c r="F55" s="180">
        <f t="shared" si="2"/>
        <v>4</v>
      </c>
      <c r="G55" s="180">
        <v>2</v>
      </c>
      <c r="H55" s="180">
        <v>2</v>
      </c>
      <c r="I55" s="180">
        <f t="shared" si="3"/>
        <v>10060</v>
      </c>
      <c r="J55" s="180">
        <v>9403</v>
      </c>
      <c r="K55" s="180">
        <v>657</v>
      </c>
      <c r="L55" s="180">
        <v>3338027.142</v>
      </c>
      <c r="M55" s="180">
        <v>265484</v>
      </c>
      <c r="N55" s="180">
        <v>990360</v>
      </c>
      <c r="O55" s="177"/>
    </row>
    <row r="56" spans="1:15" s="91" customFormat="1" ht="15.75">
      <c r="A56" s="107">
        <v>46</v>
      </c>
      <c r="B56" s="111" t="s">
        <v>235</v>
      </c>
      <c r="C56" s="180">
        <f t="shared" si="1"/>
        <v>9</v>
      </c>
      <c r="D56" s="180">
        <v>2</v>
      </c>
      <c r="E56" s="180">
        <v>7</v>
      </c>
      <c r="F56" s="180">
        <f t="shared" si="2"/>
        <v>12</v>
      </c>
      <c r="G56" s="180">
        <v>4</v>
      </c>
      <c r="H56" s="180">
        <v>8</v>
      </c>
      <c r="I56" s="180">
        <f t="shared" si="3"/>
        <v>19859</v>
      </c>
      <c r="J56" s="180">
        <v>18497</v>
      </c>
      <c r="K56" s="180">
        <v>1362</v>
      </c>
      <c r="L56" s="180">
        <v>3316725</v>
      </c>
      <c r="M56" s="180">
        <v>182668</v>
      </c>
      <c r="N56" s="180">
        <v>847503</v>
      </c>
      <c r="O56" s="177"/>
    </row>
    <row r="57" spans="1:15" s="91" customFormat="1" ht="15.75">
      <c r="A57" s="107">
        <v>47</v>
      </c>
      <c r="B57" s="111" t="s">
        <v>236</v>
      </c>
      <c r="C57" s="180">
        <f t="shared" si="1"/>
        <v>2</v>
      </c>
      <c r="D57" s="180">
        <v>1</v>
      </c>
      <c r="E57" s="180">
        <v>1</v>
      </c>
      <c r="F57" s="180">
        <f t="shared" si="2"/>
        <v>4</v>
      </c>
      <c r="G57" s="180">
        <v>3</v>
      </c>
      <c r="H57" s="180">
        <v>1</v>
      </c>
      <c r="I57" s="180">
        <f t="shared" si="3"/>
        <v>4912</v>
      </c>
      <c r="J57" s="180">
        <v>4702</v>
      </c>
      <c r="K57" s="180">
        <v>210</v>
      </c>
      <c r="L57" s="180">
        <v>1883394</v>
      </c>
      <c r="M57" s="180">
        <v>351849</v>
      </c>
      <c r="N57" s="180">
        <v>748721</v>
      </c>
      <c r="O57" s="177"/>
    </row>
    <row r="58" spans="1:15" s="91" customFormat="1" ht="15.75">
      <c r="A58" s="107">
        <v>48</v>
      </c>
      <c r="B58" s="111" t="s">
        <v>237</v>
      </c>
      <c r="C58" s="180">
        <f t="shared" si="1"/>
        <v>11</v>
      </c>
      <c r="D58" s="180">
        <v>3</v>
      </c>
      <c r="E58" s="180">
        <v>8</v>
      </c>
      <c r="F58" s="180">
        <f t="shared" si="2"/>
        <v>25</v>
      </c>
      <c r="G58" s="180">
        <v>10</v>
      </c>
      <c r="H58" s="180">
        <v>15</v>
      </c>
      <c r="I58" s="180">
        <f t="shared" si="3"/>
        <v>22150</v>
      </c>
      <c r="J58" s="180">
        <v>20924</v>
      </c>
      <c r="K58" s="180">
        <v>1226</v>
      </c>
      <c r="L58" s="180">
        <v>12885361</v>
      </c>
      <c r="M58" s="180">
        <v>923640</v>
      </c>
      <c r="N58" s="180">
        <v>3679320.061</v>
      </c>
      <c r="O58" s="177"/>
    </row>
    <row r="59" spans="1:15" s="91" customFormat="1" ht="15.75">
      <c r="A59" s="107">
        <v>49</v>
      </c>
      <c r="B59" s="111" t="s">
        <v>238</v>
      </c>
      <c r="C59" s="180">
        <f t="shared" si="1"/>
        <v>3</v>
      </c>
      <c r="D59" s="180">
        <v>1</v>
      </c>
      <c r="E59" s="180">
        <v>2</v>
      </c>
      <c r="F59" s="180">
        <f t="shared" si="2"/>
        <v>5</v>
      </c>
      <c r="G59" s="180">
        <v>3</v>
      </c>
      <c r="H59" s="180">
        <v>2</v>
      </c>
      <c r="I59" s="180">
        <f t="shared" si="3"/>
        <v>8105</v>
      </c>
      <c r="J59" s="180">
        <v>7816</v>
      </c>
      <c r="K59" s="180">
        <v>289</v>
      </c>
      <c r="L59" s="180">
        <v>2287439</v>
      </c>
      <c r="M59" s="180">
        <v>130750</v>
      </c>
      <c r="N59" s="180">
        <v>1558258</v>
      </c>
      <c r="O59" s="177"/>
    </row>
    <row r="60" spans="1:15" s="91" customFormat="1" ht="15.75">
      <c r="A60" s="107">
        <v>50</v>
      </c>
      <c r="B60" s="111" t="s">
        <v>239</v>
      </c>
      <c r="C60" s="180">
        <f t="shared" si="1"/>
        <v>7</v>
      </c>
      <c r="D60" s="180">
        <v>1</v>
      </c>
      <c r="E60" s="180">
        <v>6</v>
      </c>
      <c r="F60" s="180">
        <f t="shared" si="2"/>
        <v>9</v>
      </c>
      <c r="G60" s="180">
        <v>2</v>
      </c>
      <c r="H60" s="180">
        <v>7</v>
      </c>
      <c r="I60" s="180">
        <f t="shared" si="3"/>
        <v>13868</v>
      </c>
      <c r="J60" s="180">
        <v>13496</v>
      </c>
      <c r="K60" s="180">
        <v>372</v>
      </c>
      <c r="L60" s="180">
        <v>3329037.203</v>
      </c>
      <c r="M60" s="180">
        <v>154475</v>
      </c>
      <c r="N60" s="180">
        <v>485440.02</v>
      </c>
      <c r="O60" s="177"/>
    </row>
    <row r="61" spans="1:15" s="91" customFormat="1" ht="15.75">
      <c r="A61" s="107">
        <v>51</v>
      </c>
      <c r="B61" s="112" t="s">
        <v>240</v>
      </c>
      <c r="C61" s="180">
        <f t="shared" si="1"/>
        <v>6</v>
      </c>
      <c r="D61" s="180">
        <v>3</v>
      </c>
      <c r="E61" s="180">
        <v>3</v>
      </c>
      <c r="F61" s="180">
        <f t="shared" si="2"/>
        <v>9</v>
      </c>
      <c r="G61" s="180">
        <v>6</v>
      </c>
      <c r="H61" s="180">
        <v>3</v>
      </c>
      <c r="I61" s="180">
        <f t="shared" si="3"/>
        <v>9459</v>
      </c>
      <c r="J61" s="180">
        <v>9220</v>
      </c>
      <c r="K61" s="180">
        <v>239</v>
      </c>
      <c r="L61" s="180">
        <v>2440603</v>
      </c>
      <c r="M61" s="180">
        <v>0</v>
      </c>
      <c r="N61" s="180">
        <v>1069851</v>
      </c>
      <c r="O61" s="177"/>
    </row>
    <row r="62" spans="1:15" s="91" customFormat="1" ht="15.75">
      <c r="A62" s="107">
        <v>52</v>
      </c>
      <c r="B62" s="112" t="s">
        <v>241</v>
      </c>
      <c r="C62" s="180">
        <f t="shared" si="1"/>
        <v>7</v>
      </c>
      <c r="D62" s="180">
        <v>3</v>
      </c>
      <c r="E62" s="180">
        <v>4</v>
      </c>
      <c r="F62" s="180">
        <f t="shared" si="2"/>
        <v>10</v>
      </c>
      <c r="G62" s="180">
        <v>6</v>
      </c>
      <c r="H62" s="180">
        <v>4</v>
      </c>
      <c r="I62" s="180">
        <f t="shared" si="3"/>
        <v>35591</v>
      </c>
      <c r="J62" s="180">
        <v>34104</v>
      </c>
      <c r="K62" s="180">
        <v>1487</v>
      </c>
      <c r="L62" s="180">
        <v>8918752</v>
      </c>
      <c r="M62" s="180">
        <v>1023354</v>
      </c>
      <c r="N62" s="180">
        <v>3186733</v>
      </c>
      <c r="O62" s="177"/>
    </row>
    <row r="63" spans="1:15" s="91" customFormat="1" ht="15.75">
      <c r="A63" s="107">
        <v>53</v>
      </c>
      <c r="B63" s="112" t="s">
        <v>242</v>
      </c>
      <c r="C63" s="180">
        <f t="shared" si="1"/>
        <v>7</v>
      </c>
      <c r="D63" s="180">
        <v>1</v>
      </c>
      <c r="E63" s="180">
        <v>6</v>
      </c>
      <c r="F63" s="180">
        <f t="shared" si="2"/>
        <v>10</v>
      </c>
      <c r="G63" s="180">
        <v>2</v>
      </c>
      <c r="H63" s="180">
        <v>8</v>
      </c>
      <c r="I63" s="180">
        <f t="shared" si="3"/>
        <v>5570</v>
      </c>
      <c r="J63" s="180">
        <v>5264</v>
      </c>
      <c r="K63" s="180">
        <v>306</v>
      </c>
      <c r="L63" s="180">
        <v>1646000</v>
      </c>
      <c r="M63" s="180">
        <v>0</v>
      </c>
      <c r="N63" s="180">
        <v>664600</v>
      </c>
      <c r="O63" s="177"/>
    </row>
    <row r="64" spans="1:15" s="91" customFormat="1" ht="15.75">
      <c r="A64" s="107">
        <v>54</v>
      </c>
      <c r="B64" s="112" t="s">
        <v>243</v>
      </c>
      <c r="C64" s="180">
        <f t="shared" si="1"/>
        <v>7</v>
      </c>
      <c r="D64" s="180">
        <v>2</v>
      </c>
      <c r="E64" s="180">
        <v>5</v>
      </c>
      <c r="F64" s="180">
        <f t="shared" si="2"/>
        <v>11</v>
      </c>
      <c r="G64" s="180">
        <v>6</v>
      </c>
      <c r="H64" s="180">
        <v>5</v>
      </c>
      <c r="I64" s="180">
        <f t="shared" si="3"/>
        <v>9504</v>
      </c>
      <c r="J64" s="180">
        <v>9029</v>
      </c>
      <c r="K64" s="180">
        <v>475</v>
      </c>
      <c r="L64" s="180">
        <v>3377775</v>
      </c>
      <c r="M64" s="180">
        <v>0</v>
      </c>
      <c r="N64" s="180">
        <v>1154012</v>
      </c>
      <c r="O64" s="177"/>
    </row>
    <row r="65" spans="1:15" s="91" customFormat="1" ht="15.75">
      <c r="A65" s="107">
        <v>55</v>
      </c>
      <c r="B65" s="112" t="s">
        <v>244</v>
      </c>
      <c r="C65" s="180">
        <f t="shared" si="1"/>
        <v>27</v>
      </c>
      <c r="D65" s="180">
        <v>3</v>
      </c>
      <c r="E65" s="180">
        <v>24</v>
      </c>
      <c r="F65" s="180">
        <f t="shared" si="2"/>
        <v>33</v>
      </c>
      <c r="G65" s="180">
        <v>4</v>
      </c>
      <c r="H65" s="180">
        <v>29</v>
      </c>
      <c r="I65" s="180">
        <f t="shared" si="3"/>
        <v>40116</v>
      </c>
      <c r="J65" s="180">
        <v>36711</v>
      </c>
      <c r="K65" s="180">
        <v>3405</v>
      </c>
      <c r="L65" s="180">
        <v>7918923</v>
      </c>
      <c r="M65" s="180">
        <v>917321</v>
      </c>
      <c r="N65" s="180">
        <v>1622828</v>
      </c>
      <c r="O65" s="177"/>
    </row>
    <row r="66" spans="1:15" s="91" customFormat="1" ht="15.75">
      <c r="A66" s="107">
        <v>56</v>
      </c>
      <c r="B66" s="112" t="s">
        <v>245</v>
      </c>
      <c r="C66" s="180">
        <f t="shared" si="1"/>
        <v>4</v>
      </c>
      <c r="D66" s="180">
        <v>2</v>
      </c>
      <c r="E66" s="180">
        <v>2</v>
      </c>
      <c r="F66" s="180">
        <f t="shared" si="2"/>
        <v>11</v>
      </c>
      <c r="G66" s="180">
        <v>8</v>
      </c>
      <c r="H66" s="180">
        <v>3</v>
      </c>
      <c r="I66" s="180">
        <f t="shared" si="3"/>
        <v>11309</v>
      </c>
      <c r="J66" s="180">
        <v>10703</v>
      </c>
      <c r="K66" s="180">
        <v>606</v>
      </c>
      <c r="L66" s="180">
        <v>4205903</v>
      </c>
      <c r="M66" s="180">
        <v>564840</v>
      </c>
      <c r="N66" s="180">
        <v>1845529</v>
      </c>
      <c r="O66" s="177"/>
    </row>
    <row r="67" spans="1:15" s="91" customFormat="1" ht="15.75">
      <c r="A67" s="107">
        <v>57</v>
      </c>
      <c r="B67" s="112" t="s">
        <v>246</v>
      </c>
      <c r="C67" s="180">
        <f t="shared" si="1"/>
        <v>9</v>
      </c>
      <c r="D67" s="180">
        <v>3</v>
      </c>
      <c r="E67" s="180">
        <v>6</v>
      </c>
      <c r="F67" s="180">
        <f t="shared" si="2"/>
        <v>15</v>
      </c>
      <c r="G67" s="180">
        <v>8</v>
      </c>
      <c r="H67" s="180">
        <v>7</v>
      </c>
      <c r="I67" s="180">
        <f t="shared" si="3"/>
        <v>38418</v>
      </c>
      <c r="J67" s="180">
        <v>36740</v>
      </c>
      <c r="K67" s="180">
        <v>1678</v>
      </c>
      <c r="L67" s="180">
        <v>9360113</v>
      </c>
      <c r="M67" s="180">
        <v>1567063</v>
      </c>
      <c r="N67" s="180">
        <v>3144705</v>
      </c>
      <c r="O67" s="177"/>
    </row>
    <row r="68" spans="1:15" s="91" customFormat="1" ht="15.75">
      <c r="A68" s="107">
        <v>58</v>
      </c>
      <c r="B68" s="112" t="s">
        <v>247</v>
      </c>
      <c r="C68" s="180">
        <f t="shared" si="1"/>
        <v>29</v>
      </c>
      <c r="D68" s="180">
        <v>7</v>
      </c>
      <c r="E68" s="180">
        <v>22</v>
      </c>
      <c r="F68" s="180">
        <f t="shared" si="2"/>
        <v>127</v>
      </c>
      <c r="G68" s="180">
        <v>58</v>
      </c>
      <c r="H68" s="180">
        <v>69</v>
      </c>
      <c r="I68" s="180">
        <f t="shared" si="3"/>
        <v>544278</v>
      </c>
      <c r="J68" s="180">
        <v>517948</v>
      </c>
      <c r="K68" s="180">
        <v>26330</v>
      </c>
      <c r="L68" s="180">
        <v>183529271</v>
      </c>
      <c r="M68" s="180">
        <v>21528589</v>
      </c>
      <c r="N68" s="180">
        <v>91846284</v>
      </c>
      <c r="O68" s="177"/>
    </row>
    <row r="69" spans="1:15" s="91" customFormat="1" ht="15.75">
      <c r="A69" s="107">
        <v>59</v>
      </c>
      <c r="B69" s="112" t="s">
        <v>248</v>
      </c>
      <c r="C69" s="180">
        <f t="shared" si="1"/>
        <v>5</v>
      </c>
      <c r="D69" s="180">
        <v>1</v>
      </c>
      <c r="E69" s="180">
        <v>4</v>
      </c>
      <c r="F69" s="180">
        <f t="shared" si="2"/>
        <v>7</v>
      </c>
      <c r="G69" s="180">
        <v>3</v>
      </c>
      <c r="H69" s="180">
        <v>4</v>
      </c>
      <c r="I69" s="180">
        <f t="shared" si="3"/>
        <v>10242</v>
      </c>
      <c r="J69" s="180">
        <v>9826</v>
      </c>
      <c r="K69" s="180">
        <v>416</v>
      </c>
      <c r="L69" s="180">
        <v>1616448.66</v>
      </c>
      <c r="M69" s="180">
        <v>30820</v>
      </c>
      <c r="N69" s="180">
        <v>581175.019</v>
      </c>
      <c r="O69" s="177"/>
    </row>
    <row r="70" spans="1:15" s="91" customFormat="1" ht="15.75">
      <c r="A70" s="107">
        <v>60</v>
      </c>
      <c r="B70" s="112" t="s">
        <v>249</v>
      </c>
      <c r="C70" s="180">
        <f t="shared" si="1"/>
        <v>1</v>
      </c>
      <c r="D70" s="180">
        <v>1</v>
      </c>
      <c r="E70" s="180">
        <v>0</v>
      </c>
      <c r="F70" s="180">
        <f t="shared" si="2"/>
        <v>3</v>
      </c>
      <c r="G70" s="180">
        <v>3</v>
      </c>
      <c r="H70" s="180">
        <v>0</v>
      </c>
      <c r="I70" s="180">
        <f t="shared" si="3"/>
        <v>4362</v>
      </c>
      <c r="J70" s="180">
        <v>4244</v>
      </c>
      <c r="K70" s="180">
        <v>118</v>
      </c>
      <c r="L70" s="180">
        <v>1493374</v>
      </c>
      <c r="M70" s="180">
        <v>0</v>
      </c>
      <c r="N70" s="180">
        <v>746687</v>
      </c>
      <c r="O70" s="177"/>
    </row>
    <row r="71" spans="1:15" s="91" customFormat="1" ht="15.75">
      <c r="A71" s="107">
        <v>61</v>
      </c>
      <c r="B71" s="112" t="s">
        <v>250</v>
      </c>
      <c r="C71" s="180">
        <f t="shared" si="1"/>
        <v>6</v>
      </c>
      <c r="D71" s="180">
        <v>2</v>
      </c>
      <c r="E71" s="180">
        <v>4</v>
      </c>
      <c r="F71" s="180">
        <f t="shared" si="2"/>
        <v>9</v>
      </c>
      <c r="G71" s="180">
        <v>5</v>
      </c>
      <c r="H71" s="180">
        <v>4</v>
      </c>
      <c r="I71" s="180">
        <f t="shared" si="3"/>
        <v>20480</v>
      </c>
      <c r="J71" s="180">
        <v>19616</v>
      </c>
      <c r="K71" s="180">
        <v>864</v>
      </c>
      <c r="L71" s="180">
        <v>3783316.572</v>
      </c>
      <c r="M71" s="180">
        <v>0</v>
      </c>
      <c r="N71" s="180">
        <v>1416842.28</v>
      </c>
      <c r="O71" s="177"/>
    </row>
    <row r="72" spans="1:15" s="91" customFormat="1" ht="18.75" customHeight="1">
      <c r="A72" s="107">
        <v>62</v>
      </c>
      <c r="B72" s="112" t="s">
        <v>251</v>
      </c>
      <c r="C72" s="180">
        <f t="shared" si="1"/>
        <v>17</v>
      </c>
      <c r="D72" s="180">
        <v>3</v>
      </c>
      <c r="E72" s="180">
        <v>14</v>
      </c>
      <c r="F72" s="180">
        <f t="shared" si="2"/>
        <v>21</v>
      </c>
      <c r="G72" s="180">
        <v>6</v>
      </c>
      <c r="H72" s="180">
        <v>15</v>
      </c>
      <c r="I72" s="180">
        <v>17177</v>
      </c>
      <c r="J72" s="180"/>
      <c r="K72" s="180"/>
      <c r="L72" s="180">
        <v>19157209</v>
      </c>
      <c r="M72" s="180">
        <v>194056</v>
      </c>
      <c r="N72" s="180">
        <v>648271</v>
      </c>
      <c r="O72" s="177"/>
    </row>
    <row r="73" spans="1:15" s="91" customFormat="1" ht="15.75">
      <c r="A73" s="107">
        <v>63</v>
      </c>
      <c r="B73" s="112" t="s">
        <v>252</v>
      </c>
      <c r="C73" s="180">
        <f t="shared" si="1"/>
        <v>2</v>
      </c>
      <c r="D73" s="180">
        <v>2</v>
      </c>
      <c r="E73" s="180">
        <v>0</v>
      </c>
      <c r="F73" s="180">
        <f t="shared" si="2"/>
        <v>5</v>
      </c>
      <c r="G73" s="180">
        <v>5</v>
      </c>
      <c r="H73" s="180">
        <v>0</v>
      </c>
      <c r="I73" s="180">
        <f t="shared" si="3"/>
        <v>7748</v>
      </c>
      <c r="J73" s="180">
        <v>7268</v>
      </c>
      <c r="K73" s="180">
        <v>480</v>
      </c>
      <c r="L73" s="180">
        <v>1782417</v>
      </c>
      <c r="M73" s="180">
        <v>37890</v>
      </c>
      <c r="N73" s="180">
        <v>894997.5</v>
      </c>
      <c r="O73" s="177"/>
    </row>
    <row r="74" ht="12.75" customHeight="1"/>
    <row r="75" spans="1:20" s="20" customFormat="1" ht="12.75" customHeight="1">
      <c r="A75"/>
      <c r="B75"/>
      <c r="C75"/>
      <c r="D75"/>
      <c r="E75"/>
      <c r="F75"/>
      <c r="G75"/>
      <c r="H75"/>
      <c r="I75"/>
      <c r="J75"/>
      <c r="K75"/>
      <c r="L75" s="169"/>
      <c r="M75" s="169"/>
      <c r="N75" s="169"/>
      <c r="O75" s="174"/>
      <c r="S75" s="174"/>
      <c r="T75" s="174"/>
    </row>
    <row r="76" spans="1:20" s="134" customFormat="1" ht="12.75">
      <c r="A76" s="43"/>
      <c r="B76" s="43" t="s">
        <v>255</v>
      </c>
      <c r="C76" s="32" t="s">
        <v>296</v>
      </c>
      <c r="D76" s="43"/>
      <c r="E76" s="43"/>
      <c r="F76" s="43"/>
      <c r="G76" s="43"/>
      <c r="H76" s="43"/>
      <c r="I76" s="43"/>
      <c r="J76" s="43"/>
      <c r="K76" s="131"/>
      <c r="L76" s="43"/>
      <c r="M76" s="43"/>
      <c r="N76" s="43"/>
      <c r="O76" s="43"/>
      <c r="P76" s="43"/>
      <c r="Q76" s="43"/>
      <c r="R76" s="43"/>
      <c r="S76" s="132"/>
      <c r="T76" s="132"/>
    </row>
    <row r="77" spans="1:18" s="130" customFormat="1" ht="12.75">
      <c r="A77" s="43"/>
      <c r="B77" s="43" t="s">
        <v>298</v>
      </c>
      <c r="C77" s="43" t="s">
        <v>301</v>
      </c>
      <c r="E77" s="43"/>
      <c r="F77" s="43"/>
      <c r="G77" s="43"/>
      <c r="H77" s="43"/>
      <c r="I77" s="43"/>
      <c r="J77" s="43"/>
      <c r="K77" s="131"/>
      <c r="L77" s="43"/>
      <c r="M77" s="43"/>
      <c r="N77" s="43"/>
      <c r="O77" s="43"/>
      <c r="P77" s="43"/>
      <c r="Q77" s="43"/>
      <c r="R77" s="43"/>
    </row>
    <row r="78" spans="1:20" s="130" customFormat="1" ht="12.75">
      <c r="A78" s="43"/>
      <c r="B78" s="43" t="s">
        <v>297</v>
      </c>
      <c r="C78" s="43" t="s">
        <v>302</v>
      </c>
      <c r="E78" s="43"/>
      <c r="F78" s="43"/>
      <c r="G78" s="43"/>
      <c r="H78" s="43"/>
      <c r="I78" s="43"/>
      <c r="J78" s="43"/>
      <c r="K78" s="131"/>
      <c r="L78" s="43"/>
      <c r="M78" s="43"/>
      <c r="N78" s="43"/>
      <c r="O78" s="43"/>
      <c r="P78" s="43"/>
      <c r="Q78" s="43"/>
      <c r="R78" s="43"/>
      <c r="S78" s="133"/>
      <c r="T78" s="133"/>
    </row>
    <row r="79" spans="1:18" s="130" customFormat="1" ht="12.75">
      <c r="A79" s="43"/>
      <c r="B79" s="43" t="s">
        <v>300</v>
      </c>
      <c r="C79" s="43" t="s">
        <v>303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</row>
    <row r="80" spans="1:18" s="10" customFormat="1" ht="12.75">
      <c r="A80"/>
      <c r="B80" s="81"/>
      <c r="C80" s="53"/>
      <c r="D80"/>
      <c r="E80"/>
      <c r="F80"/>
      <c r="G80"/>
      <c r="H80"/>
      <c r="I80"/>
      <c r="J80"/>
      <c r="K80" s="87"/>
      <c r="L80"/>
      <c r="M80"/>
      <c r="N80"/>
      <c r="O80"/>
      <c r="P80"/>
      <c r="Q80"/>
      <c r="R80"/>
    </row>
    <row r="81" spans="1:18" s="10" customFormat="1" ht="12.75">
      <c r="A81"/>
      <c r="B81" s="81"/>
      <c r="C81" s="53"/>
      <c r="D81"/>
      <c r="E81"/>
      <c r="F81"/>
      <c r="G81"/>
      <c r="H81"/>
      <c r="I81"/>
      <c r="J81"/>
      <c r="K81" s="87"/>
      <c r="L81"/>
      <c r="M81"/>
      <c r="N81"/>
      <c r="O81"/>
      <c r="P81"/>
      <c r="Q81"/>
      <c r="R81"/>
    </row>
    <row r="82" spans="1:18" s="10" customFormat="1" ht="12.75">
      <c r="A82"/>
      <c r="B82" s="81"/>
      <c r="C82" s="53"/>
      <c r="D82"/>
      <c r="E82"/>
      <c r="F82"/>
      <c r="G82"/>
      <c r="H82"/>
      <c r="I82"/>
      <c r="J82"/>
      <c r="K82" s="87"/>
      <c r="L82"/>
      <c r="M82"/>
      <c r="N82"/>
      <c r="O82"/>
      <c r="P82"/>
      <c r="Q82"/>
      <c r="R82"/>
    </row>
    <row r="83" spans="1:18" s="10" customFormat="1" ht="12.75">
      <c r="A83"/>
      <c r="B83" s="81"/>
      <c r="C83" s="53"/>
      <c r="D83"/>
      <c r="E83"/>
      <c r="F83"/>
      <c r="G83"/>
      <c r="H83"/>
      <c r="I83"/>
      <c r="J83"/>
      <c r="K83" s="87"/>
      <c r="L83"/>
      <c r="M83"/>
      <c r="N83"/>
      <c r="O83"/>
      <c r="P83"/>
      <c r="Q83"/>
      <c r="R83"/>
    </row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21.75" customHeight="1"/>
  </sheetData>
  <sheetProtection/>
  <mergeCells count="19">
    <mergeCell ref="A10:B10"/>
    <mergeCell ref="M6:M8"/>
    <mergeCell ref="A6:B8"/>
    <mergeCell ref="A3:N3"/>
    <mergeCell ref="A4:N4"/>
    <mergeCell ref="N6:N8"/>
    <mergeCell ref="J7:K7"/>
    <mergeCell ref="I7:I8"/>
    <mergeCell ref="G7:H7"/>
    <mergeCell ref="A9:B9"/>
    <mergeCell ref="A1:B1"/>
    <mergeCell ref="I6:K6"/>
    <mergeCell ref="L6:L8"/>
    <mergeCell ref="A2:N2"/>
    <mergeCell ref="C6:E6"/>
    <mergeCell ref="C7:C8"/>
    <mergeCell ref="D7:E7"/>
    <mergeCell ref="F6:H6"/>
    <mergeCell ref="F7:F8"/>
  </mergeCells>
  <printOptions/>
  <pageMargins left="0.5" right="0.25" top="0.75" bottom="0.5" header="0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65"/>
  <sheetViews>
    <sheetView zoomScale="90" zoomScaleNormal="90" zoomScalePageLayoutView="0" workbookViewId="0" topLeftCell="H7">
      <pane ySplit="6" topLeftCell="A13" activePane="bottomLeft" state="frozen"/>
      <selection pane="topLeft" activeCell="A7" sqref="A7"/>
      <selection pane="bottomLeft" activeCell="Q12" sqref="Q12"/>
    </sheetView>
  </sheetViews>
  <sheetFormatPr defaultColWidth="9.140625" defaultRowHeight="12.75"/>
  <cols>
    <col min="1" max="1" width="4.57421875" style="20" customWidth="1"/>
    <col min="2" max="2" width="11.57421875" style="20" customWidth="1"/>
    <col min="3" max="3" width="8.140625" style="20" customWidth="1"/>
    <col min="4" max="4" width="7.421875" style="20" customWidth="1"/>
    <col min="5" max="6" width="10.140625" style="20" customWidth="1"/>
    <col min="7" max="7" width="8.7109375" style="20" customWidth="1"/>
    <col min="8" max="8" width="16.28125" style="251" customWidth="1"/>
    <col min="9" max="9" width="16.7109375" style="251" customWidth="1"/>
    <col min="10" max="10" width="6.28125" style="20" customWidth="1"/>
    <col min="11" max="11" width="6.57421875" style="20" customWidth="1"/>
    <col min="12" max="13" width="7.00390625" style="20" customWidth="1"/>
    <col min="14" max="14" width="11.8515625" style="20" bestFit="1" customWidth="1"/>
    <col min="15" max="15" width="7.7109375" style="20" customWidth="1"/>
    <col min="16" max="16" width="9.8515625" style="20" customWidth="1"/>
    <col min="17" max="17" width="9.28125" style="20" customWidth="1"/>
    <col min="18" max="18" width="18.00390625" style="174" customWidth="1"/>
    <col min="19" max="19" width="17.7109375" style="174" customWidth="1"/>
    <col min="20" max="20" width="13.8515625" style="174" customWidth="1"/>
    <col min="21" max="21" width="14.00390625" style="20" customWidth="1"/>
    <col min="22" max="16384" width="9.140625" style="20" customWidth="1"/>
  </cols>
  <sheetData>
    <row r="1" spans="1:19" ht="18.75">
      <c r="A1" s="402" t="s">
        <v>7</v>
      </c>
      <c r="B1" s="402"/>
      <c r="L1" s="46"/>
      <c r="M1" s="46"/>
      <c r="N1" s="46"/>
      <c r="O1" s="46"/>
      <c r="P1" s="46"/>
      <c r="Q1" s="46"/>
      <c r="R1" s="113"/>
      <c r="S1" s="113"/>
    </row>
    <row r="2" spans="1:19" ht="18.75">
      <c r="A2" s="387" t="s">
        <v>89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</row>
    <row r="3" spans="1:19" ht="18.75">
      <c r="A3" s="381" t="s">
        <v>149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</row>
    <row r="4" spans="1:19" ht="18.75">
      <c r="A4" s="403" t="s">
        <v>285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</row>
    <row r="5" spans="1:19" ht="18.75">
      <c r="A5" s="246"/>
      <c r="B5" s="1"/>
      <c r="L5" s="60"/>
      <c r="M5" s="60"/>
      <c r="N5" s="60"/>
      <c r="O5" s="60"/>
      <c r="P5" s="60"/>
      <c r="Q5" s="60"/>
      <c r="R5" s="172"/>
      <c r="S5" s="172"/>
    </row>
    <row r="6" spans="1:20" s="43" customFormat="1" ht="24.75" customHeight="1">
      <c r="A6" s="398"/>
      <c r="B6" s="399"/>
      <c r="C6" s="385" t="s">
        <v>142</v>
      </c>
      <c r="D6" s="385"/>
      <c r="E6" s="385"/>
      <c r="F6" s="385"/>
      <c r="G6" s="385"/>
      <c r="H6" s="385"/>
      <c r="I6" s="385"/>
      <c r="J6" s="385"/>
      <c r="K6" s="385"/>
      <c r="L6" s="388" t="s">
        <v>6</v>
      </c>
      <c r="M6" s="389"/>
      <c r="N6" s="389"/>
      <c r="O6" s="389"/>
      <c r="P6" s="389"/>
      <c r="Q6" s="389"/>
      <c r="R6" s="389"/>
      <c r="S6" s="390"/>
      <c r="T6" s="131"/>
    </row>
    <row r="7" spans="1:20" s="43" customFormat="1" ht="24.75" customHeight="1">
      <c r="A7" s="400"/>
      <c r="B7" s="401"/>
      <c r="C7" s="385" t="s">
        <v>3</v>
      </c>
      <c r="D7" s="385"/>
      <c r="E7" s="385"/>
      <c r="F7" s="385"/>
      <c r="G7" s="385"/>
      <c r="H7" s="385"/>
      <c r="I7" s="385"/>
      <c r="J7" s="385" t="s">
        <v>163</v>
      </c>
      <c r="K7" s="385"/>
      <c r="L7" s="391"/>
      <c r="M7" s="392"/>
      <c r="N7" s="392"/>
      <c r="O7" s="392"/>
      <c r="P7" s="392"/>
      <c r="Q7" s="392"/>
      <c r="R7" s="392"/>
      <c r="S7" s="393"/>
      <c r="T7" s="131"/>
    </row>
    <row r="8" spans="1:20" s="43" customFormat="1" ht="44.25" customHeight="1">
      <c r="A8" s="400"/>
      <c r="B8" s="401"/>
      <c r="C8" s="385" t="s">
        <v>268</v>
      </c>
      <c r="D8" s="385" t="s">
        <v>269</v>
      </c>
      <c r="E8" s="405" t="s">
        <v>270</v>
      </c>
      <c r="F8" s="405"/>
      <c r="G8" s="405"/>
      <c r="H8" s="367" t="s">
        <v>293</v>
      </c>
      <c r="I8" s="367"/>
      <c r="J8" s="385" t="s">
        <v>271</v>
      </c>
      <c r="K8" s="385" t="s">
        <v>272</v>
      </c>
      <c r="L8" s="385" t="s">
        <v>273</v>
      </c>
      <c r="M8" s="385" t="s">
        <v>277</v>
      </c>
      <c r="N8" s="385" t="s">
        <v>274</v>
      </c>
      <c r="O8" s="385"/>
      <c r="P8" s="385" t="s">
        <v>275</v>
      </c>
      <c r="Q8" s="385"/>
      <c r="R8" s="406" t="s">
        <v>276</v>
      </c>
      <c r="S8" s="406"/>
      <c r="T8" s="131"/>
    </row>
    <row r="9" spans="1:20" s="43" customFormat="1" ht="12.75">
      <c r="A9" s="400"/>
      <c r="B9" s="401"/>
      <c r="C9" s="385"/>
      <c r="D9" s="385"/>
      <c r="E9" s="386" t="s">
        <v>9</v>
      </c>
      <c r="F9" s="397" t="s">
        <v>78</v>
      </c>
      <c r="G9" s="397"/>
      <c r="H9" s="284" t="s">
        <v>9</v>
      </c>
      <c r="I9" s="284" t="s">
        <v>81</v>
      </c>
      <c r="J9" s="385"/>
      <c r="K9" s="385"/>
      <c r="L9" s="385"/>
      <c r="M9" s="385"/>
      <c r="N9" s="386" t="s">
        <v>9</v>
      </c>
      <c r="O9" s="386" t="s">
        <v>83</v>
      </c>
      <c r="P9" s="409" t="s">
        <v>9</v>
      </c>
      <c r="Q9" s="409" t="s">
        <v>84</v>
      </c>
      <c r="R9" s="407" t="s">
        <v>9</v>
      </c>
      <c r="S9" s="407" t="s">
        <v>27</v>
      </c>
      <c r="T9" s="131"/>
    </row>
    <row r="10" spans="1:20" s="43" customFormat="1" ht="84" customHeight="1">
      <c r="A10" s="400"/>
      <c r="B10" s="401"/>
      <c r="C10" s="385"/>
      <c r="D10" s="385"/>
      <c r="E10" s="386"/>
      <c r="F10" s="247" t="s">
        <v>79</v>
      </c>
      <c r="G10" s="247" t="s">
        <v>80</v>
      </c>
      <c r="H10" s="284"/>
      <c r="I10" s="284"/>
      <c r="J10" s="385"/>
      <c r="K10" s="385"/>
      <c r="L10" s="411"/>
      <c r="M10" s="411"/>
      <c r="N10" s="412"/>
      <c r="O10" s="412"/>
      <c r="P10" s="410"/>
      <c r="Q10" s="410"/>
      <c r="R10" s="408"/>
      <c r="S10" s="408"/>
      <c r="T10" s="131">
        <v>2013</v>
      </c>
    </row>
    <row r="11" spans="1:20" s="43" customFormat="1" ht="12.75">
      <c r="A11" s="394" t="s">
        <v>40</v>
      </c>
      <c r="B11" s="394"/>
      <c r="C11" s="252">
        <v>1</v>
      </c>
      <c r="D11" s="252">
        <v>2</v>
      </c>
      <c r="E11" s="252">
        <v>3</v>
      </c>
      <c r="F11" s="252">
        <v>4</v>
      </c>
      <c r="G11" s="252">
        <v>5</v>
      </c>
      <c r="H11" s="253">
        <v>6</v>
      </c>
      <c r="I11" s="253">
        <v>7</v>
      </c>
      <c r="J11" s="252">
        <v>8</v>
      </c>
      <c r="K11" s="252">
        <v>9</v>
      </c>
      <c r="L11" s="252">
        <v>10</v>
      </c>
      <c r="M11" s="252">
        <v>11</v>
      </c>
      <c r="N11" s="252">
        <v>12</v>
      </c>
      <c r="O11" s="252">
        <v>13</v>
      </c>
      <c r="P11" s="252">
        <v>14</v>
      </c>
      <c r="Q11" s="252">
        <v>15</v>
      </c>
      <c r="R11" s="204">
        <v>16</v>
      </c>
      <c r="S11" s="204">
        <v>17</v>
      </c>
      <c r="T11" s="131"/>
    </row>
    <row r="12" spans="1:20" s="43" customFormat="1" ht="27.75" customHeight="1">
      <c r="A12" s="395" t="s">
        <v>97</v>
      </c>
      <c r="B12" s="396"/>
      <c r="C12" s="248">
        <f aca="true" t="shared" si="0" ref="C12:S12">SUM(C13:C75)</f>
        <v>3055</v>
      </c>
      <c r="D12" s="248">
        <f t="shared" si="0"/>
        <v>6951</v>
      </c>
      <c r="E12" s="248">
        <f t="shared" si="0"/>
        <v>135339</v>
      </c>
      <c r="F12" s="248">
        <f t="shared" si="0"/>
        <v>46543</v>
      </c>
      <c r="G12" s="248">
        <f t="shared" si="0"/>
        <v>50316</v>
      </c>
      <c r="H12" s="280">
        <f t="shared" si="0"/>
        <v>1092059042.063</v>
      </c>
      <c r="I12" s="280">
        <f t="shared" si="0"/>
        <v>197795529.764</v>
      </c>
      <c r="J12" s="248">
        <f t="shared" si="0"/>
        <v>66</v>
      </c>
      <c r="K12" s="248">
        <f t="shared" si="0"/>
        <v>154</v>
      </c>
      <c r="L12" s="248">
        <f t="shared" si="0"/>
        <v>532</v>
      </c>
      <c r="M12" s="248">
        <f t="shared" si="0"/>
        <v>534</v>
      </c>
      <c r="N12" s="248">
        <f t="shared" si="0"/>
        <v>15891</v>
      </c>
      <c r="O12" s="248">
        <f t="shared" si="0"/>
        <v>7101</v>
      </c>
      <c r="P12" s="248">
        <f t="shared" si="0"/>
        <v>13202</v>
      </c>
      <c r="Q12" s="248">
        <f t="shared" si="0"/>
        <v>11160</v>
      </c>
      <c r="R12" s="248">
        <f t="shared" si="0"/>
        <v>2103714340.1399999</v>
      </c>
      <c r="S12" s="248">
        <f t="shared" si="0"/>
        <v>1157874544.8240001</v>
      </c>
      <c r="T12" s="131"/>
    </row>
    <row r="13" spans="1:21" ht="15">
      <c r="A13" s="192">
        <v>1</v>
      </c>
      <c r="B13" s="193" t="s">
        <v>169</v>
      </c>
      <c r="C13" s="200">
        <v>35</v>
      </c>
      <c r="D13" s="200">
        <v>54</v>
      </c>
      <c r="E13" s="200">
        <v>2145</v>
      </c>
      <c r="F13" s="200">
        <v>458</v>
      </c>
      <c r="G13" s="200">
        <v>897</v>
      </c>
      <c r="H13" s="198">
        <v>814080.274</v>
      </c>
      <c r="I13" s="198">
        <v>62650.59</v>
      </c>
      <c r="J13" s="200"/>
      <c r="K13" s="200"/>
      <c r="L13" s="200">
        <v>15</v>
      </c>
      <c r="M13" s="200">
        <v>10</v>
      </c>
      <c r="N13" s="201">
        <v>399</v>
      </c>
      <c r="O13" s="201">
        <v>223</v>
      </c>
      <c r="P13" s="200">
        <v>119</v>
      </c>
      <c r="Q13" s="200">
        <v>99</v>
      </c>
      <c r="R13" s="200">
        <v>3651348.277</v>
      </c>
      <c r="S13" s="200">
        <v>1199354.5929999999</v>
      </c>
      <c r="T13" s="174">
        <v>1890786</v>
      </c>
      <c r="U13" s="276">
        <f>S13-T13</f>
        <v>-691431.4070000001</v>
      </c>
    </row>
    <row r="14" spans="1:21" ht="24">
      <c r="A14" s="192">
        <v>2</v>
      </c>
      <c r="B14" s="193" t="s">
        <v>254</v>
      </c>
      <c r="C14" s="200">
        <v>53</v>
      </c>
      <c r="D14" s="200">
        <v>148</v>
      </c>
      <c r="E14" s="200">
        <v>3021</v>
      </c>
      <c r="F14" s="200">
        <v>568</v>
      </c>
      <c r="G14" s="200">
        <v>1587</v>
      </c>
      <c r="H14" s="198">
        <v>21758611</v>
      </c>
      <c r="I14" s="198">
        <v>728531</v>
      </c>
      <c r="J14" s="200"/>
      <c r="K14" s="200"/>
      <c r="L14" s="200">
        <v>12</v>
      </c>
      <c r="M14" s="200">
        <v>5</v>
      </c>
      <c r="N14" s="201">
        <v>305</v>
      </c>
      <c r="O14" s="201">
        <v>109</v>
      </c>
      <c r="P14" s="200">
        <v>122</v>
      </c>
      <c r="Q14" s="200">
        <v>119</v>
      </c>
      <c r="R14" s="200">
        <v>1622655</v>
      </c>
      <c r="S14" s="200">
        <v>158501</v>
      </c>
      <c r="T14" s="174">
        <v>303445</v>
      </c>
      <c r="U14" s="276">
        <f aca="true" t="shared" si="1" ref="U14:U75">S14-T14</f>
        <v>-144944</v>
      </c>
    </row>
    <row r="15" spans="1:21" ht="15">
      <c r="A15" s="192">
        <v>3</v>
      </c>
      <c r="B15" s="193" t="s">
        <v>170</v>
      </c>
      <c r="C15" s="200">
        <v>12</v>
      </c>
      <c r="D15" s="200">
        <v>26</v>
      </c>
      <c r="E15" s="200">
        <v>942</v>
      </c>
      <c r="F15" s="200">
        <v>352</v>
      </c>
      <c r="G15" s="200">
        <v>275</v>
      </c>
      <c r="H15" s="198">
        <v>1122354</v>
      </c>
      <c r="I15" s="198">
        <v>59865</v>
      </c>
      <c r="J15" s="200"/>
      <c r="K15" s="200"/>
      <c r="L15" s="200">
        <v>4</v>
      </c>
      <c r="M15" s="200">
        <v>7</v>
      </c>
      <c r="N15" s="201">
        <v>64</v>
      </c>
      <c r="O15" s="201">
        <v>48</v>
      </c>
      <c r="P15" s="200">
        <v>113</v>
      </c>
      <c r="Q15" s="200">
        <v>56</v>
      </c>
      <c r="R15" s="200">
        <v>290297</v>
      </c>
      <c r="S15" s="200">
        <v>6503</v>
      </c>
      <c r="T15" s="174">
        <v>114883833</v>
      </c>
      <c r="U15" s="276">
        <f t="shared" si="1"/>
        <v>-114877330</v>
      </c>
    </row>
    <row r="16" spans="1:21" ht="15">
      <c r="A16" s="192">
        <v>4</v>
      </c>
      <c r="B16" s="193" t="s">
        <v>171</v>
      </c>
      <c r="C16" s="200">
        <v>5</v>
      </c>
      <c r="D16" s="200">
        <v>6</v>
      </c>
      <c r="E16" s="200">
        <v>146</v>
      </c>
      <c r="F16" s="200">
        <v>30</v>
      </c>
      <c r="G16" s="200">
        <v>110</v>
      </c>
      <c r="H16" s="198">
        <v>147900</v>
      </c>
      <c r="I16" s="198">
        <v>0</v>
      </c>
      <c r="J16" s="200"/>
      <c r="K16" s="200"/>
      <c r="L16" s="200">
        <v>7</v>
      </c>
      <c r="M16" s="200">
        <v>3</v>
      </c>
      <c r="N16" s="201">
        <v>129</v>
      </c>
      <c r="O16" s="201">
        <v>113</v>
      </c>
      <c r="P16" s="200">
        <v>113</v>
      </c>
      <c r="Q16" s="200">
        <v>113</v>
      </c>
      <c r="R16" s="200">
        <v>258697</v>
      </c>
      <c r="S16" s="200">
        <v>51715</v>
      </c>
      <c r="T16" s="174">
        <v>1204998</v>
      </c>
      <c r="U16" s="276">
        <f t="shared" si="1"/>
        <v>-1153283</v>
      </c>
    </row>
    <row r="17" spans="1:21" ht="15">
      <c r="A17" s="192">
        <v>5</v>
      </c>
      <c r="B17" s="193" t="s">
        <v>172</v>
      </c>
      <c r="C17" s="200">
        <v>9</v>
      </c>
      <c r="D17" s="200">
        <v>14</v>
      </c>
      <c r="E17" s="200">
        <v>291</v>
      </c>
      <c r="F17" s="200">
        <v>128</v>
      </c>
      <c r="G17" s="200">
        <v>111</v>
      </c>
      <c r="H17" s="198">
        <v>245440</v>
      </c>
      <c r="I17" s="198">
        <v>13000</v>
      </c>
      <c r="J17" s="200"/>
      <c r="K17" s="200"/>
      <c r="L17" s="200">
        <v>1</v>
      </c>
      <c r="M17" s="200">
        <v>3</v>
      </c>
      <c r="N17" s="201">
        <v>254</v>
      </c>
      <c r="O17" s="201">
        <v>37</v>
      </c>
      <c r="P17" s="200">
        <v>50</v>
      </c>
      <c r="Q17" s="200">
        <v>50</v>
      </c>
      <c r="R17" s="200">
        <v>254421.041</v>
      </c>
      <c r="S17" s="200">
        <v>11045</v>
      </c>
      <c r="T17" s="174">
        <v>53667</v>
      </c>
      <c r="U17" s="276">
        <f t="shared" si="1"/>
        <v>-42622</v>
      </c>
    </row>
    <row r="18" spans="1:21" ht="15.75">
      <c r="A18" s="192">
        <v>6</v>
      </c>
      <c r="B18" s="193" t="s">
        <v>173</v>
      </c>
      <c r="C18" s="200">
        <v>9</v>
      </c>
      <c r="D18" s="200">
        <v>38</v>
      </c>
      <c r="E18" s="182">
        <v>393</v>
      </c>
      <c r="F18" s="254">
        <v>141</v>
      </c>
      <c r="G18" s="200">
        <v>91</v>
      </c>
      <c r="H18" s="200">
        <v>566263</v>
      </c>
      <c r="I18" s="200">
        <v>28947</v>
      </c>
      <c r="J18" s="200"/>
      <c r="K18" s="200"/>
      <c r="L18" s="200">
        <v>5</v>
      </c>
      <c r="M18" s="200">
        <v>13</v>
      </c>
      <c r="N18" s="200">
        <v>161</v>
      </c>
      <c r="O18" s="200">
        <v>76</v>
      </c>
      <c r="P18" s="200">
        <v>110</v>
      </c>
      <c r="Q18" s="200">
        <v>87</v>
      </c>
      <c r="R18" s="200">
        <v>711152</v>
      </c>
      <c r="S18" s="200">
        <v>136693</v>
      </c>
      <c r="T18" s="174">
        <v>197863</v>
      </c>
      <c r="U18" s="276">
        <f t="shared" si="1"/>
        <v>-61170</v>
      </c>
    </row>
    <row r="19" spans="1:21" ht="15">
      <c r="A19" s="192">
        <v>7</v>
      </c>
      <c r="B19" s="193" t="s">
        <v>174</v>
      </c>
      <c r="C19" s="200">
        <v>24</v>
      </c>
      <c r="D19" s="200">
        <v>31</v>
      </c>
      <c r="E19" s="200">
        <v>675</v>
      </c>
      <c r="F19" s="200">
        <v>303</v>
      </c>
      <c r="G19" s="200">
        <v>302</v>
      </c>
      <c r="H19" s="198">
        <v>381600</v>
      </c>
      <c r="I19" s="198">
        <v>35509</v>
      </c>
      <c r="J19" s="200"/>
      <c r="K19" s="200"/>
      <c r="L19" s="200">
        <v>12</v>
      </c>
      <c r="M19" s="200">
        <v>5</v>
      </c>
      <c r="N19" s="201">
        <v>629</v>
      </c>
      <c r="O19" s="201">
        <v>84</v>
      </c>
      <c r="P19" s="200">
        <v>199</v>
      </c>
      <c r="Q19" s="200">
        <v>143</v>
      </c>
      <c r="R19" s="200">
        <v>13845660.217</v>
      </c>
      <c r="S19" s="200">
        <v>12968796.651</v>
      </c>
      <c r="T19" s="174">
        <v>5367198</v>
      </c>
      <c r="U19" s="276">
        <f t="shared" si="1"/>
        <v>7601598.651000001</v>
      </c>
    </row>
    <row r="20" spans="1:21" ht="15">
      <c r="A20" s="192">
        <v>8</v>
      </c>
      <c r="B20" s="193" t="s">
        <v>175</v>
      </c>
      <c r="C20" s="200">
        <v>21</v>
      </c>
      <c r="D20" s="200">
        <v>41</v>
      </c>
      <c r="E20" s="200">
        <v>1082</v>
      </c>
      <c r="F20" s="200">
        <v>160</v>
      </c>
      <c r="G20" s="200">
        <v>266</v>
      </c>
      <c r="H20" s="198">
        <v>592800</v>
      </c>
      <c r="I20" s="198">
        <v>66948</v>
      </c>
      <c r="J20" s="200"/>
      <c r="K20" s="200"/>
      <c r="L20" s="200">
        <v>5</v>
      </c>
      <c r="M20" s="200">
        <v>13</v>
      </c>
      <c r="N20" s="201">
        <v>220</v>
      </c>
      <c r="O20" s="201">
        <v>163</v>
      </c>
      <c r="P20" s="200">
        <v>250</v>
      </c>
      <c r="Q20" s="200">
        <v>247</v>
      </c>
      <c r="R20" s="200">
        <v>21126500</v>
      </c>
      <c r="S20" s="200">
        <v>18062086</v>
      </c>
      <c r="T20" s="174">
        <v>5130688</v>
      </c>
      <c r="U20" s="276">
        <f t="shared" si="1"/>
        <v>12931398</v>
      </c>
    </row>
    <row r="21" spans="1:21" ht="15">
      <c r="A21" s="192">
        <v>9</v>
      </c>
      <c r="B21" s="193" t="s">
        <v>176</v>
      </c>
      <c r="C21" s="200">
        <v>28</v>
      </c>
      <c r="D21" s="200">
        <v>63</v>
      </c>
      <c r="E21" s="200">
        <v>2290</v>
      </c>
      <c r="F21" s="200">
        <v>564</v>
      </c>
      <c r="G21" s="200">
        <v>1287</v>
      </c>
      <c r="H21" s="198">
        <v>5598081</v>
      </c>
      <c r="I21" s="198">
        <v>273270</v>
      </c>
      <c r="J21" s="200"/>
      <c r="K21" s="200"/>
      <c r="L21" s="200">
        <v>15</v>
      </c>
      <c r="M21" s="200">
        <v>4</v>
      </c>
      <c r="N21" s="201">
        <v>177</v>
      </c>
      <c r="O21" s="201">
        <v>97</v>
      </c>
      <c r="P21" s="200">
        <v>153</v>
      </c>
      <c r="Q21" s="200">
        <v>153</v>
      </c>
      <c r="R21" s="200">
        <f>1039197+7750000</f>
        <v>8789197</v>
      </c>
      <c r="S21" s="200">
        <v>7844426</v>
      </c>
      <c r="T21" s="174">
        <v>3734725</v>
      </c>
      <c r="U21" s="276">
        <f t="shared" si="1"/>
        <v>4109701</v>
      </c>
    </row>
    <row r="22" spans="1:21" ht="15">
      <c r="A22" s="192">
        <v>10</v>
      </c>
      <c r="B22" s="193" t="s">
        <v>177</v>
      </c>
      <c r="C22" s="200">
        <v>17</v>
      </c>
      <c r="D22" s="200">
        <v>80</v>
      </c>
      <c r="E22" s="200">
        <v>894</v>
      </c>
      <c r="F22" s="200">
        <v>215</v>
      </c>
      <c r="G22" s="200">
        <v>270</v>
      </c>
      <c r="H22" s="198">
        <v>990691.983</v>
      </c>
      <c r="I22" s="198">
        <v>86749.469</v>
      </c>
      <c r="J22" s="200"/>
      <c r="K22" s="200"/>
      <c r="L22" s="200">
        <v>1</v>
      </c>
      <c r="M22" s="200">
        <v>3</v>
      </c>
      <c r="N22" s="201">
        <v>104</v>
      </c>
      <c r="O22" s="201">
        <v>75</v>
      </c>
      <c r="P22" s="200">
        <v>104</v>
      </c>
      <c r="Q22" s="200">
        <v>75</v>
      </c>
      <c r="R22" s="200">
        <v>1004635</v>
      </c>
      <c r="S22" s="200">
        <v>32681</v>
      </c>
      <c r="T22" s="174">
        <v>23000</v>
      </c>
      <c r="U22" s="276">
        <f t="shared" si="1"/>
        <v>9681</v>
      </c>
    </row>
    <row r="23" spans="1:21" ht="15">
      <c r="A23" s="192">
        <v>11</v>
      </c>
      <c r="B23" s="193" t="s">
        <v>178</v>
      </c>
      <c r="C23" s="200">
        <v>19</v>
      </c>
      <c r="D23" s="200">
        <v>32</v>
      </c>
      <c r="E23" s="200">
        <v>960</v>
      </c>
      <c r="F23" s="200">
        <v>128</v>
      </c>
      <c r="G23" s="200">
        <v>725</v>
      </c>
      <c r="H23" s="198">
        <v>185306</v>
      </c>
      <c r="I23" s="198">
        <v>18500</v>
      </c>
      <c r="J23" s="200"/>
      <c r="K23" s="200"/>
      <c r="L23" s="200">
        <v>3</v>
      </c>
      <c r="M23" s="200">
        <v>5</v>
      </c>
      <c r="N23" s="201">
        <v>345</v>
      </c>
      <c r="O23" s="201">
        <v>340</v>
      </c>
      <c r="P23" s="200">
        <v>322</v>
      </c>
      <c r="Q23" s="200">
        <v>316</v>
      </c>
      <c r="R23" s="200">
        <v>42880612</v>
      </c>
      <c r="S23" s="200">
        <v>1826148</v>
      </c>
      <c r="T23" s="174">
        <v>336646</v>
      </c>
      <c r="U23" s="276">
        <f t="shared" si="1"/>
        <v>1489502</v>
      </c>
    </row>
    <row r="24" spans="1:21" ht="15">
      <c r="A24" s="192">
        <v>12</v>
      </c>
      <c r="B24" s="193" t="s">
        <v>179</v>
      </c>
      <c r="C24" s="200">
        <v>15</v>
      </c>
      <c r="D24" s="200">
        <v>29</v>
      </c>
      <c r="E24" s="200">
        <v>2499</v>
      </c>
      <c r="F24" s="200">
        <v>503</v>
      </c>
      <c r="G24" s="200">
        <v>1421</v>
      </c>
      <c r="H24" s="198">
        <v>1491080</v>
      </c>
      <c r="I24" s="198">
        <v>85892</v>
      </c>
      <c r="J24" s="200"/>
      <c r="K24" s="200"/>
      <c r="L24" s="200">
        <v>2</v>
      </c>
      <c r="M24" s="200">
        <v>3</v>
      </c>
      <c r="N24" s="201">
        <v>298</v>
      </c>
      <c r="O24" s="201">
        <v>48</v>
      </c>
      <c r="P24" s="200">
        <v>48</v>
      </c>
      <c r="Q24" s="200">
        <v>48</v>
      </c>
      <c r="R24" s="200">
        <v>361275</v>
      </c>
      <c r="S24" s="200">
        <v>229332</v>
      </c>
      <c r="T24" s="174">
        <v>35909</v>
      </c>
      <c r="U24" s="276">
        <f t="shared" si="1"/>
        <v>193423</v>
      </c>
    </row>
    <row r="25" spans="1:21" ht="15">
      <c r="A25" s="192">
        <v>13</v>
      </c>
      <c r="B25" s="193" t="s">
        <v>180</v>
      </c>
      <c r="C25" s="200">
        <v>85</v>
      </c>
      <c r="D25" s="200">
        <v>221</v>
      </c>
      <c r="E25" s="200">
        <v>2095</v>
      </c>
      <c r="F25" s="200">
        <v>313</v>
      </c>
      <c r="G25" s="200">
        <v>1056</v>
      </c>
      <c r="H25" s="198">
        <v>3156935</v>
      </c>
      <c r="I25" s="198">
        <v>256141</v>
      </c>
      <c r="J25" s="200"/>
      <c r="K25" s="200"/>
      <c r="L25" s="200">
        <v>8</v>
      </c>
      <c r="M25" s="200">
        <v>3</v>
      </c>
      <c r="N25" s="201">
        <v>223</v>
      </c>
      <c r="O25" s="201">
        <v>87</v>
      </c>
      <c r="P25" s="200">
        <v>240</v>
      </c>
      <c r="Q25" s="200">
        <v>240</v>
      </c>
      <c r="R25" s="200">
        <v>2546050.215</v>
      </c>
      <c r="S25" s="200">
        <v>531921.5</v>
      </c>
      <c r="T25" s="174">
        <v>5405492</v>
      </c>
      <c r="U25" s="276">
        <f t="shared" si="1"/>
        <v>-4873570.5</v>
      </c>
    </row>
    <row r="26" spans="1:21" ht="15">
      <c r="A26" s="192">
        <v>14</v>
      </c>
      <c r="B26" s="193" t="s">
        <v>181</v>
      </c>
      <c r="C26" s="200">
        <v>4</v>
      </c>
      <c r="D26" s="200">
        <v>9</v>
      </c>
      <c r="E26" s="200">
        <v>137</v>
      </c>
      <c r="F26" s="200">
        <v>52</v>
      </c>
      <c r="G26" s="200">
        <v>77</v>
      </c>
      <c r="H26" s="198">
        <v>93</v>
      </c>
      <c r="I26" s="198">
        <v>3</v>
      </c>
      <c r="J26" s="200"/>
      <c r="K26" s="200"/>
      <c r="L26" s="200">
        <v>1</v>
      </c>
      <c r="M26" s="200">
        <v>3</v>
      </c>
      <c r="N26" s="201">
        <v>53</v>
      </c>
      <c r="O26" s="201">
        <v>48</v>
      </c>
      <c r="P26" s="200">
        <v>63</v>
      </c>
      <c r="Q26" s="200">
        <v>55</v>
      </c>
      <c r="R26" s="200">
        <v>171368.049</v>
      </c>
      <c r="S26" s="200">
        <v>45532.414</v>
      </c>
      <c r="T26" s="174">
        <v>12219075</v>
      </c>
      <c r="U26" s="276">
        <f t="shared" si="1"/>
        <v>-12173542.586</v>
      </c>
    </row>
    <row r="27" spans="1:21" ht="15">
      <c r="A27" s="192">
        <v>15</v>
      </c>
      <c r="B27" s="193" t="s">
        <v>182</v>
      </c>
      <c r="C27" s="200">
        <v>51</v>
      </c>
      <c r="D27" s="200">
        <v>141</v>
      </c>
      <c r="E27" s="200">
        <v>1103</v>
      </c>
      <c r="F27" s="200">
        <v>356</v>
      </c>
      <c r="G27" s="200">
        <v>478</v>
      </c>
      <c r="H27" s="198">
        <v>4073672</v>
      </c>
      <c r="I27" s="198">
        <v>332709</v>
      </c>
      <c r="J27" s="200"/>
      <c r="K27" s="200">
        <v>1</v>
      </c>
      <c r="L27" s="200">
        <v>10</v>
      </c>
      <c r="M27" s="200">
        <v>9</v>
      </c>
      <c r="N27" s="201">
        <v>286</v>
      </c>
      <c r="O27" s="201">
        <v>127</v>
      </c>
      <c r="P27" s="200">
        <v>144</v>
      </c>
      <c r="Q27" s="200">
        <v>144</v>
      </c>
      <c r="R27" s="199">
        <v>1760486</v>
      </c>
      <c r="S27" s="199">
        <v>1041986</v>
      </c>
      <c r="T27" s="174">
        <v>768147</v>
      </c>
      <c r="U27" s="276">
        <f t="shared" si="1"/>
        <v>273839</v>
      </c>
    </row>
    <row r="28" spans="1:21" ht="15">
      <c r="A28" s="192">
        <v>16</v>
      </c>
      <c r="B28" s="193" t="s">
        <v>183</v>
      </c>
      <c r="C28" s="200">
        <v>20</v>
      </c>
      <c r="D28" s="200">
        <v>30</v>
      </c>
      <c r="E28" s="200">
        <v>1724</v>
      </c>
      <c r="F28" s="200">
        <v>583</v>
      </c>
      <c r="G28" s="200">
        <v>751</v>
      </c>
      <c r="H28" s="198">
        <v>1071595</v>
      </c>
      <c r="I28" s="198">
        <v>54694</v>
      </c>
      <c r="J28" s="200"/>
      <c r="K28" s="200"/>
      <c r="L28" s="200">
        <v>46</v>
      </c>
      <c r="M28" s="200">
        <v>9</v>
      </c>
      <c r="N28" s="201">
        <v>1434</v>
      </c>
      <c r="O28" s="201">
        <v>336</v>
      </c>
      <c r="P28" s="200">
        <v>567</v>
      </c>
      <c r="Q28" s="200">
        <v>567</v>
      </c>
      <c r="R28" s="200">
        <v>236994034.208</v>
      </c>
      <c r="S28" s="200">
        <v>234676616.522</v>
      </c>
      <c r="T28" s="174">
        <v>102600922</v>
      </c>
      <c r="U28" s="276">
        <f t="shared" si="1"/>
        <v>132075694.52200001</v>
      </c>
    </row>
    <row r="29" spans="1:21" ht="15">
      <c r="A29" s="192">
        <v>17</v>
      </c>
      <c r="B29" s="193" t="s">
        <v>184</v>
      </c>
      <c r="C29" s="200">
        <v>7</v>
      </c>
      <c r="D29" s="200">
        <v>16</v>
      </c>
      <c r="E29" s="200">
        <v>245</v>
      </c>
      <c r="F29" s="200">
        <v>81</v>
      </c>
      <c r="G29" s="200">
        <v>132</v>
      </c>
      <c r="H29" s="198">
        <v>370000</v>
      </c>
      <c r="I29" s="198">
        <v>18200</v>
      </c>
      <c r="J29" s="200"/>
      <c r="K29" s="200"/>
      <c r="L29" s="200">
        <v>9</v>
      </c>
      <c r="M29" s="200">
        <v>3</v>
      </c>
      <c r="N29" s="201">
        <v>114</v>
      </c>
      <c r="O29" s="201">
        <v>45</v>
      </c>
      <c r="P29" s="200">
        <v>76</v>
      </c>
      <c r="Q29" s="200">
        <v>76</v>
      </c>
      <c r="R29" s="200">
        <v>2036523</v>
      </c>
      <c r="S29" s="200">
        <v>1465216</v>
      </c>
      <c r="T29" s="174">
        <v>938597</v>
      </c>
      <c r="U29" s="276">
        <f t="shared" si="1"/>
        <v>526619</v>
      </c>
    </row>
    <row r="30" spans="1:21" ht="15">
      <c r="A30" s="192">
        <v>18</v>
      </c>
      <c r="B30" s="193" t="s">
        <v>185</v>
      </c>
      <c r="C30" s="200">
        <v>3</v>
      </c>
      <c r="D30" s="200">
        <v>9</v>
      </c>
      <c r="E30" s="200">
        <v>344</v>
      </c>
      <c r="F30" s="200">
        <v>60</v>
      </c>
      <c r="G30" s="200">
        <v>251</v>
      </c>
      <c r="H30" s="198">
        <v>174500</v>
      </c>
      <c r="I30" s="198">
        <v>0</v>
      </c>
      <c r="J30" s="200"/>
      <c r="K30" s="200"/>
      <c r="L30" s="200">
        <v>10</v>
      </c>
      <c r="M30" s="200">
        <v>2</v>
      </c>
      <c r="N30" s="201">
        <v>53</v>
      </c>
      <c r="O30" s="201">
        <v>51</v>
      </c>
      <c r="P30" s="200">
        <v>51</v>
      </c>
      <c r="Q30" s="200">
        <v>51</v>
      </c>
      <c r="R30" s="200">
        <v>2251775</v>
      </c>
      <c r="S30" s="200">
        <v>2098296</v>
      </c>
      <c r="T30" s="174">
        <v>2900300</v>
      </c>
      <c r="U30" s="276">
        <f t="shared" si="1"/>
        <v>-802004</v>
      </c>
    </row>
    <row r="31" spans="1:21" ht="15">
      <c r="A31" s="192">
        <v>19</v>
      </c>
      <c r="B31" s="194" t="s">
        <v>203</v>
      </c>
      <c r="C31" s="200">
        <v>90</v>
      </c>
      <c r="D31" s="200">
        <v>210</v>
      </c>
      <c r="E31" s="200">
        <v>4988</v>
      </c>
      <c r="F31" s="200">
        <v>1070</v>
      </c>
      <c r="G31" s="200">
        <v>1855</v>
      </c>
      <c r="H31" s="198">
        <v>10229114</v>
      </c>
      <c r="I31" s="198">
        <v>826196</v>
      </c>
      <c r="J31" s="200"/>
      <c r="K31" s="200"/>
      <c r="L31" s="200">
        <v>1</v>
      </c>
      <c r="M31" s="200">
        <v>4</v>
      </c>
      <c r="N31" s="201">
        <v>245</v>
      </c>
      <c r="O31" s="201">
        <v>87</v>
      </c>
      <c r="P31" s="200">
        <v>87</v>
      </c>
      <c r="Q31" s="200">
        <v>87</v>
      </c>
      <c r="R31" s="200">
        <v>967327100</v>
      </c>
      <c r="S31" s="200">
        <v>503010092</v>
      </c>
      <c r="T31" s="174">
        <v>2173724</v>
      </c>
      <c r="U31" s="276">
        <f t="shared" si="1"/>
        <v>500836368</v>
      </c>
    </row>
    <row r="32" spans="1:21" ht="15">
      <c r="A32" s="192">
        <v>20</v>
      </c>
      <c r="B32" s="194" t="s">
        <v>204</v>
      </c>
      <c r="C32" s="200">
        <v>16</v>
      </c>
      <c r="D32" s="200">
        <v>33</v>
      </c>
      <c r="E32" s="200">
        <v>1599</v>
      </c>
      <c r="F32" s="200">
        <f>720+0</f>
        <v>720</v>
      </c>
      <c r="G32" s="200">
        <f>627+86</f>
        <v>713</v>
      </c>
      <c r="H32" s="198">
        <f>2490200+42320</f>
        <v>2532520</v>
      </c>
      <c r="I32" s="198">
        <f>180000+4000</f>
        <v>184000</v>
      </c>
      <c r="J32" s="200"/>
      <c r="K32" s="200"/>
      <c r="L32" s="200">
        <f>1+1</f>
        <v>2</v>
      </c>
      <c r="M32" s="200">
        <f>4+2</f>
        <v>6</v>
      </c>
      <c r="N32" s="201">
        <f>260+133</f>
        <v>393</v>
      </c>
      <c r="O32" s="201">
        <f>52+133</f>
        <v>185</v>
      </c>
      <c r="P32" s="200">
        <f>52+133</f>
        <v>185</v>
      </c>
      <c r="Q32" s="200">
        <f>52+133</f>
        <v>185</v>
      </c>
      <c r="R32" s="200">
        <f>4849869+302352</f>
        <v>5152221</v>
      </c>
      <c r="S32" s="200">
        <v>18434</v>
      </c>
      <c r="T32" s="174">
        <v>26864902</v>
      </c>
      <c r="U32" s="276">
        <f t="shared" si="1"/>
        <v>-26846468</v>
      </c>
    </row>
    <row r="33" spans="1:21" ht="15">
      <c r="A33" s="192">
        <v>21</v>
      </c>
      <c r="B33" s="194" t="s">
        <v>205</v>
      </c>
      <c r="C33" s="200">
        <v>6</v>
      </c>
      <c r="D33" s="200">
        <v>21</v>
      </c>
      <c r="E33" s="200">
        <v>529</v>
      </c>
      <c r="F33" s="200">
        <v>170</v>
      </c>
      <c r="G33" s="200">
        <v>308</v>
      </c>
      <c r="H33" s="198">
        <v>424672</v>
      </c>
      <c r="I33" s="198">
        <v>36475</v>
      </c>
      <c r="J33" s="200"/>
      <c r="K33" s="200"/>
      <c r="L33" s="200">
        <v>1</v>
      </c>
      <c r="M33" s="200">
        <v>2</v>
      </c>
      <c r="N33" s="201">
        <v>230</v>
      </c>
      <c r="O33" s="201">
        <v>82</v>
      </c>
      <c r="P33" s="200">
        <v>82</v>
      </c>
      <c r="Q33" s="200">
        <v>82</v>
      </c>
      <c r="R33" s="200">
        <v>1210973</v>
      </c>
      <c r="S33" s="200">
        <v>121097</v>
      </c>
      <c r="T33" s="174">
        <v>94632</v>
      </c>
      <c r="U33" s="276">
        <f t="shared" si="1"/>
        <v>26465</v>
      </c>
    </row>
    <row r="34" spans="1:21" ht="15">
      <c r="A34" s="192">
        <v>22</v>
      </c>
      <c r="B34" s="194" t="s">
        <v>206</v>
      </c>
      <c r="C34" s="200">
        <v>3</v>
      </c>
      <c r="D34" s="200">
        <v>5</v>
      </c>
      <c r="E34" s="200"/>
      <c r="F34" s="200"/>
      <c r="G34" s="200"/>
      <c r="H34" s="198"/>
      <c r="I34" s="198"/>
      <c r="J34" s="200"/>
      <c r="K34" s="200"/>
      <c r="L34" s="200">
        <v>1</v>
      </c>
      <c r="M34" s="200">
        <v>4</v>
      </c>
      <c r="N34" s="201">
        <v>54</v>
      </c>
      <c r="O34" s="200">
        <v>47</v>
      </c>
      <c r="P34" s="200">
        <v>155</v>
      </c>
      <c r="Q34" s="200">
        <v>129</v>
      </c>
      <c r="R34" s="200">
        <v>63747</v>
      </c>
      <c r="S34" s="200">
        <v>16124</v>
      </c>
      <c r="T34" s="174">
        <v>34613</v>
      </c>
      <c r="U34" s="276">
        <f t="shared" si="1"/>
        <v>-18489</v>
      </c>
    </row>
    <row r="35" spans="1:21" ht="15">
      <c r="A35" s="192">
        <v>23</v>
      </c>
      <c r="B35" s="194" t="s">
        <v>207</v>
      </c>
      <c r="C35" s="200">
        <v>1</v>
      </c>
      <c r="D35" s="200">
        <v>6</v>
      </c>
      <c r="E35" s="200">
        <v>359</v>
      </c>
      <c r="F35" s="200">
        <v>69</v>
      </c>
      <c r="G35" s="200">
        <v>267</v>
      </c>
      <c r="H35" s="198">
        <v>33000</v>
      </c>
      <c r="I35" s="198">
        <v>1700</v>
      </c>
      <c r="J35" s="200"/>
      <c r="K35" s="200"/>
      <c r="L35" s="200">
        <v>4</v>
      </c>
      <c r="M35" s="200">
        <v>6</v>
      </c>
      <c r="N35" s="200">
        <v>73</v>
      </c>
      <c r="O35" s="200">
        <v>69</v>
      </c>
      <c r="P35" s="201">
        <v>91</v>
      </c>
      <c r="Q35" s="201">
        <v>90</v>
      </c>
      <c r="R35" s="255">
        <v>723743</v>
      </c>
      <c r="S35" s="255">
        <v>9450</v>
      </c>
      <c r="T35" s="174">
        <v>14929</v>
      </c>
      <c r="U35" s="276">
        <f t="shared" si="1"/>
        <v>-5479</v>
      </c>
    </row>
    <row r="36" spans="1:21" ht="15">
      <c r="A36" s="192">
        <v>24</v>
      </c>
      <c r="B36" s="194" t="s">
        <v>208</v>
      </c>
      <c r="C36" s="200">
        <v>760</v>
      </c>
      <c r="D36" s="200">
        <v>1936</v>
      </c>
      <c r="E36" s="200">
        <v>47290</v>
      </c>
      <c r="F36" s="200">
        <v>27061</v>
      </c>
      <c r="G36" s="200">
        <v>8845</v>
      </c>
      <c r="H36" s="198">
        <v>358180695</v>
      </c>
      <c r="I36" s="198">
        <v>79895000</v>
      </c>
      <c r="J36" s="200">
        <v>19</v>
      </c>
      <c r="K36" s="200">
        <v>59</v>
      </c>
      <c r="L36" s="200">
        <v>57</v>
      </c>
      <c r="M36" s="201">
        <v>135</v>
      </c>
      <c r="N36" s="201"/>
      <c r="O36" s="201">
        <v>31</v>
      </c>
      <c r="P36" s="200">
        <v>45</v>
      </c>
      <c r="Q36" s="200">
        <v>40</v>
      </c>
      <c r="R36" s="200">
        <v>1062923</v>
      </c>
      <c r="S36" s="201"/>
      <c r="T36" s="174">
        <v>0</v>
      </c>
      <c r="U36" s="276">
        <f t="shared" si="1"/>
        <v>0</v>
      </c>
    </row>
    <row r="37" spans="1:21" ht="15">
      <c r="A37" s="192">
        <v>25</v>
      </c>
      <c r="B37" s="194" t="s">
        <v>209</v>
      </c>
      <c r="C37" s="200">
        <v>9</v>
      </c>
      <c r="D37" s="200">
        <v>20</v>
      </c>
      <c r="E37" s="200">
        <v>353</v>
      </c>
      <c r="F37" s="200">
        <v>122</v>
      </c>
      <c r="G37" s="200">
        <v>193</v>
      </c>
      <c r="H37" s="198">
        <v>202000</v>
      </c>
      <c r="I37" s="198">
        <v>8105</v>
      </c>
      <c r="J37" s="200"/>
      <c r="K37" s="200"/>
      <c r="L37" s="200">
        <v>3</v>
      </c>
      <c r="M37" s="200">
        <v>6</v>
      </c>
      <c r="N37" s="201">
        <v>53</v>
      </c>
      <c r="O37" s="201">
        <v>25</v>
      </c>
      <c r="P37" s="200">
        <v>160</v>
      </c>
      <c r="Q37" s="200">
        <v>160</v>
      </c>
      <c r="R37" s="200">
        <v>319546</v>
      </c>
      <c r="S37" s="200">
        <v>63065</v>
      </c>
      <c r="T37" s="174">
        <v>298121.67</v>
      </c>
      <c r="U37" s="276">
        <f t="shared" si="1"/>
        <v>-235056.66999999998</v>
      </c>
    </row>
    <row r="38" spans="1:21" ht="15">
      <c r="A38" s="192">
        <v>26</v>
      </c>
      <c r="B38" s="194" t="s">
        <v>210</v>
      </c>
      <c r="C38" s="200">
        <v>20</v>
      </c>
      <c r="D38" s="200">
        <v>39</v>
      </c>
      <c r="E38" s="200">
        <v>663</v>
      </c>
      <c r="F38" s="200">
        <v>242</v>
      </c>
      <c r="G38" s="200">
        <v>172</v>
      </c>
      <c r="H38" s="198">
        <v>2033201</v>
      </c>
      <c r="I38" s="198">
        <v>204471</v>
      </c>
      <c r="J38" s="200"/>
      <c r="K38" s="200"/>
      <c r="L38" s="200">
        <v>15</v>
      </c>
      <c r="M38" s="200">
        <v>10</v>
      </c>
      <c r="N38" s="201">
        <v>213</v>
      </c>
      <c r="O38" s="201">
        <v>195</v>
      </c>
      <c r="P38" s="200">
        <v>307</v>
      </c>
      <c r="Q38" s="200">
        <v>305</v>
      </c>
      <c r="R38" s="200">
        <v>2409856</v>
      </c>
      <c r="S38" s="200">
        <v>21898</v>
      </c>
      <c r="T38" s="174">
        <v>39378</v>
      </c>
      <c r="U38" s="276">
        <f t="shared" si="1"/>
        <v>-17480</v>
      </c>
    </row>
    <row r="39" spans="1:21" ht="15">
      <c r="A39" s="192">
        <v>27</v>
      </c>
      <c r="B39" s="194" t="s">
        <v>211</v>
      </c>
      <c r="C39" s="200">
        <v>38</v>
      </c>
      <c r="D39" s="200">
        <v>99</v>
      </c>
      <c r="E39" s="200">
        <v>2071</v>
      </c>
      <c r="F39" s="200">
        <v>742</v>
      </c>
      <c r="G39" s="200">
        <v>730</v>
      </c>
      <c r="H39" s="198">
        <v>5709944</v>
      </c>
      <c r="I39" s="198">
        <v>589859</v>
      </c>
      <c r="J39" s="200"/>
      <c r="K39" s="200"/>
      <c r="L39" s="200">
        <v>19</v>
      </c>
      <c r="M39" s="200">
        <v>16</v>
      </c>
      <c r="N39" s="201">
        <v>148</v>
      </c>
      <c r="O39" s="201">
        <v>116</v>
      </c>
      <c r="P39" s="200">
        <v>230</v>
      </c>
      <c r="Q39" s="200">
        <v>188</v>
      </c>
      <c r="R39" s="200">
        <v>7269002</v>
      </c>
      <c r="S39" s="200">
        <v>3511783</v>
      </c>
      <c r="T39" s="174">
        <v>5727895</v>
      </c>
      <c r="U39" s="276">
        <f t="shared" si="1"/>
        <v>-2216112</v>
      </c>
    </row>
    <row r="40" spans="1:21" ht="15">
      <c r="A40" s="192">
        <v>28</v>
      </c>
      <c r="B40" s="194" t="s">
        <v>212</v>
      </c>
      <c r="C40" s="200">
        <v>7</v>
      </c>
      <c r="D40" s="200">
        <v>11</v>
      </c>
      <c r="E40" s="200">
        <v>224</v>
      </c>
      <c r="F40" s="200">
        <v>101</v>
      </c>
      <c r="G40" s="200">
        <v>69</v>
      </c>
      <c r="H40" s="198">
        <v>286147</v>
      </c>
      <c r="I40" s="198">
        <v>51212</v>
      </c>
      <c r="J40" s="200"/>
      <c r="K40" s="200"/>
      <c r="L40" s="200">
        <v>4</v>
      </c>
      <c r="M40" s="200">
        <v>1</v>
      </c>
      <c r="N40" s="201">
        <v>139</v>
      </c>
      <c r="O40" s="201">
        <v>25</v>
      </c>
      <c r="P40" s="200">
        <v>30</v>
      </c>
      <c r="Q40" s="200">
        <v>30</v>
      </c>
      <c r="R40" s="200">
        <v>1171444.5</v>
      </c>
      <c r="S40" s="200">
        <v>1164119.5</v>
      </c>
      <c r="T40" s="174">
        <v>26604</v>
      </c>
      <c r="U40" s="276">
        <f t="shared" si="1"/>
        <v>1137515.5</v>
      </c>
    </row>
    <row r="41" spans="1:21" ht="15">
      <c r="A41" s="192">
        <v>29</v>
      </c>
      <c r="B41" s="194" t="s">
        <v>213</v>
      </c>
      <c r="C41" s="200">
        <v>8</v>
      </c>
      <c r="D41" s="200">
        <v>9</v>
      </c>
      <c r="E41" s="200">
        <v>64</v>
      </c>
      <c r="F41" s="200">
        <v>63</v>
      </c>
      <c r="G41" s="200">
        <v>8</v>
      </c>
      <c r="H41" s="198">
        <v>10520</v>
      </c>
      <c r="I41" s="198">
        <v>4000</v>
      </c>
      <c r="J41" s="200"/>
      <c r="K41" s="200"/>
      <c r="L41" s="200">
        <v>5</v>
      </c>
      <c r="M41" s="200">
        <v>5</v>
      </c>
      <c r="N41" s="201">
        <v>119</v>
      </c>
      <c r="O41" s="201">
        <v>74</v>
      </c>
      <c r="P41" s="200">
        <v>204</v>
      </c>
      <c r="Q41" s="200">
        <v>74</v>
      </c>
      <c r="R41" s="200">
        <v>978668</v>
      </c>
      <c r="S41" s="200">
        <v>259010</v>
      </c>
      <c r="T41" s="174">
        <v>194739</v>
      </c>
      <c r="U41" s="276">
        <f t="shared" si="1"/>
        <v>64271</v>
      </c>
    </row>
    <row r="42" spans="1:21" ht="15">
      <c r="A42" s="192">
        <v>30</v>
      </c>
      <c r="B42" s="194" t="s">
        <v>214</v>
      </c>
      <c r="C42" s="200">
        <v>4</v>
      </c>
      <c r="D42" s="200">
        <v>16</v>
      </c>
      <c r="E42" s="200">
        <v>376</v>
      </c>
      <c r="F42" s="200">
        <v>90</v>
      </c>
      <c r="G42" s="200">
        <v>286</v>
      </c>
      <c r="H42" s="198">
        <v>0</v>
      </c>
      <c r="I42" s="198">
        <v>0</v>
      </c>
      <c r="J42" s="200"/>
      <c r="K42" s="200"/>
      <c r="L42" s="200">
        <v>1</v>
      </c>
      <c r="M42" s="200">
        <v>3</v>
      </c>
      <c r="N42" s="201">
        <v>79</v>
      </c>
      <c r="O42" s="201">
        <v>62</v>
      </c>
      <c r="P42" s="201">
        <v>62</v>
      </c>
      <c r="Q42" s="201">
        <v>62</v>
      </c>
      <c r="R42" s="201">
        <v>216413</v>
      </c>
      <c r="S42" s="201">
        <v>43283</v>
      </c>
      <c r="T42" s="174">
        <v>128603</v>
      </c>
      <c r="U42" s="276">
        <f t="shared" si="1"/>
        <v>-85320</v>
      </c>
    </row>
    <row r="43" spans="1:21" ht="21" customHeight="1">
      <c r="A43" s="192">
        <v>31</v>
      </c>
      <c r="B43" s="194" t="s">
        <v>215</v>
      </c>
      <c r="C43" s="200">
        <v>28</v>
      </c>
      <c r="D43" s="200">
        <v>55</v>
      </c>
      <c r="E43" s="200">
        <v>575</v>
      </c>
      <c r="F43" s="200">
        <v>289</v>
      </c>
      <c r="G43" s="200">
        <v>161</v>
      </c>
      <c r="H43" s="198">
        <v>1088156</v>
      </c>
      <c r="I43" s="198">
        <v>132063</v>
      </c>
      <c r="J43" s="200"/>
      <c r="K43" s="200"/>
      <c r="L43" s="200">
        <v>10</v>
      </c>
      <c r="M43" s="200">
        <v>4</v>
      </c>
      <c r="N43" s="200">
        <v>80</v>
      </c>
      <c r="O43" s="200">
        <v>33</v>
      </c>
      <c r="P43" s="200">
        <v>97</v>
      </c>
      <c r="Q43" s="200">
        <v>96</v>
      </c>
      <c r="R43" s="200">
        <v>457357</v>
      </c>
      <c r="S43" s="200">
        <v>0</v>
      </c>
      <c r="T43" s="174">
        <v>13355742</v>
      </c>
      <c r="U43" s="276">
        <f t="shared" si="1"/>
        <v>-13355742</v>
      </c>
    </row>
    <row r="44" spans="1:21" ht="15">
      <c r="A44" s="192">
        <v>32</v>
      </c>
      <c r="B44" s="194" t="s">
        <v>216</v>
      </c>
      <c r="C44" s="200">
        <v>19</v>
      </c>
      <c r="D44" s="200">
        <v>28</v>
      </c>
      <c r="E44" s="200">
        <v>1133</v>
      </c>
      <c r="F44" s="200">
        <v>544</v>
      </c>
      <c r="G44" s="200">
        <v>16</v>
      </c>
      <c r="H44" s="198">
        <v>2442500</v>
      </c>
      <c r="I44" s="198">
        <v>129529</v>
      </c>
      <c r="J44" s="200"/>
      <c r="K44" s="200"/>
      <c r="L44" s="200">
        <v>14</v>
      </c>
      <c r="M44" s="200">
        <v>6</v>
      </c>
      <c r="N44" s="201">
        <v>187</v>
      </c>
      <c r="O44" s="201">
        <v>59</v>
      </c>
      <c r="P44" s="200">
        <v>163</v>
      </c>
      <c r="Q44" s="200">
        <v>161</v>
      </c>
      <c r="R44" s="200">
        <v>17055700</v>
      </c>
      <c r="S44" s="200">
        <v>15605678</v>
      </c>
      <c r="T44" s="174">
        <v>2718682</v>
      </c>
      <c r="U44" s="276">
        <f t="shared" si="1"/>
        <v>12886996</v>
      </c>
    </row>
    <row r="45" spans="1:21" ht="15">
      <c r="A45" s="192">
        <v>33</v>
      </c>
      <c r="B45" s="194" t="s">
        <v>217</v>
      </c>
      <c r="C45" s="200">
        <v>2</v>
      </c>
      <c r="D45" s="200">
        <v>5</v>
      </c>
      <c r="E45" s="200">
        <v>298</v>
      </c>
      <c r="F45" s="200">
        <v>132</v>
      </c>
      <c r="G45" s="200">
        <v>120</v>
      </c>
      <c r="H45" s="198">
        <v>54000</v>
      </c>
      <c r="I45" s="198">
        <v>7065</v>
      </c>
      <c r="J45" s="200"/>
      <c r="K45" s="200"/>
      <c r="L45" s="200">
        <v>4</v>
      </c>
      <c r="M45" s="200">
        <v>7</v>
      </c>
      <c r="N45" s="201">
        <v>235</v>
      </c>
      <c r="O45" s="201">
        <v>157</v>
      </c>
      <c r="P45" s="200">
        <v>218</v>
      </c>
      <c r="Q45" s="200">
        <v>209</v>
      </c>
      <c r="R45" s="200">
        <v>2702082</v>
      </c>
      <c r="S45" s="200">
        <v>249468</v>
      </c>
      <c r="T45" s="174">
        <v>938799</v>
      </c>
      <c r="U45" s="276">
        <f t="shared" si="1"/>
        <v>-689331</v>
      </c>
    </row>
    <row r="46" spans="1:21" ht="15">
      <c r="A46" s="192">
        <v>34</v>
      </c>
      <c r="B46" s="194" t="s">
        <v>218</v>
      </c>
      <c r="C46" s="200">
        <v>0</v>
      </c>
      <c r="D46" s="200">
        <v>0</v>
      </c>
      <c r="E46" s="200">
        <v>0</v>
      </c>
      <c r="F46" s="200">
        <v>0</v>
      </c>
      <c r="G46" s="200">
        <v>0</v>
      </c>
      <c r="H46" s="198">
        <v>0</v>
      </c>
      <c r="I46" s="198">
        <v>0</v>
      </c>
      <c r="J46" s="200"/>
      <c r="K46" s="200"/>
      <c r="L46" s="200">
        <v>1</v>
      </c>
      <c r="M46" s="200">
        <v>1</v>
      </c>
      <c r="N46" s="201">
        <v>6</v>
      </c>
      <c r="O46" s="201">
        <v>5</v>
      </c>
      <c r="P46" s="200">
        <v>215</v>
      </c>
      <c r="Q46" s="200">
        <v>215</v>
      </c>
      <c r="R46" s="200">
        <v>205730700</v>
      </c>
      <c r="S46" s="200">
        <v>205730700</v>
      </c>
      <c r="T46" s="174">
        <v>64511</v>
      </c>
      <c r="U46" s="276">
        <f t="shared" si="1"/>
        <v>205666189</v>
      </c>
    </row>
    <row r="47" spans="1:21" ht="15">
      <c r="A47" s="192">
        <v>35</v>
      </c>
      <c r="B47" s="194" t="s">
        <v>219</v>
      </c>
      <c r="C47" s="201">
        <v>36</v>
      </c>
      <c r="D47" s="200">
        <v>71</v>
      </c>
      <c r="E47" s="200">
        <v>1106</v>
      </c>
      <c r="F47" s="200">
        <v>425</v>
      </c>
      <c r="G47" s="200">
        <v>385</v>
      </c>
      <c r="H47" s="198">
        <v>1377616</v>
      </c>
      <c r="I47" s="198">
        <v>156632</v>
      </c>
      <c r="J47" s="200"/>
      <c r="K47" s="200"/>
      <c r="L47" s="200">
        <v>3</v>
      </c>
      <c r="M47" s="200">
        <v>5</v>
      </c>
      <c r="N47" s="201">
        <v>564</v>
      </c>
      <c r="O47" s="201">
        <v>86</v>
      </c>
      <c r="P47" s="200">
        <v>127</v>
      </c>
      <c r="Q47" s="200">
        <v>123</v>
      </c>
      <c r="R47" s="200">
        <v>1704805.414</v>
      </c>
      <c r="S47" s="200">
        <v>496812.25</v>
      </c>
      <c r="T47" s="174">
        <v>1067525</v>
      </c>
      <c r="U47" s="276">
        <f t="shared" si="1"/>
        <v>-570712.75</v>
      </c>
    </row>
    <row r="48" spans="1:21" ht="15">
      <c r="A48" s="192">
        <v>36</v>
      </c>
      <c r="B48" s="195" t="s">
        <v>220</v>
      </c>
      <c r="C48" s="200">
        <v>10</v>
      </c>
      <c r="D48" s="200">
        <v>27</v>
      </c>
      <c r="E48" s="200">
        <v>353</v>
      </c>
      <c r="F48" s="200">
        <v>164</v>
      </c>
      <c r="G48" s="200">
        <v>114</v>
      </c>
      <c r="H48" s="198">
        <v>271625</v>
      </c>
      <c r="I48" s="198">
        <v>1000</v>
      </c>
      <c r="J48" s="200"/>
      <c r="K48" s="200"/>
      <c r="L48" s="200">
        <v>1</v>
      </c>
      <c r="M48" s="200">
        <v>4</v>
      </c>
      <c r="N48" s="201">
        <v>49</v>
      </c>
      <c r="O48" s="201">
        <v>39</v>
      </c>
      <c r="P48" s="200">
        <v>309</v>
      </c>
      <c r="Q48" s="200">
        <v>309</v>
      </c>
      <c r="R48" s="200">
        <v>6737648</v>
      </c>
      <c r="S48" s="200">
        <v>3073981</v>
      </c>
      <c r="T48" s="174">
        <v>5188934</v>
      </c>
      <c r="U48" s="276">
        <f t="shared" si="1"/>
        <v>-2114953</v>
      </c>
    </row>
    <row r="49" spans="1:21" ht="15">
      <c r="A49" s="192">
        <v>37</v>
      </c>
      <c r="B49" s="195" t="s">
        <v>221</v>
      </c>
      <c r="C49" s="200">
        <v>6</v>
      </c>
      <c r="D49" s="200">
        <v>15</v>
      </c>
      <c r="E49" s="200">
        <v>471</v>
      </c>
      <c r="F49" s="200">
        <v>278</v>
      </c>
      <c r="G49" s="200">
        <v>100</v>
      </c>
      <c r="H49" s="198">
        <v>325000</v>
      </c>
      <c r="I49" s="198">
        <v>30000</v>
      </c>
      <c r="J49" s="200"/>
      <c r="K49" s="200"/>
      <c r="L49" s="200">
        <v>10</v>
      </c>
      <c r="M49" s="200">
        <v>6</v>
      </c>
      <c r="N49" s="201">
        <v>79</v>
      </c>
      <c r="O49" s="201">
        <v>56</v>
      </c>
      <c r="P49" s="200">
        <v>128</v>
      </c>
      <c r="Q49" s="200">
        <v>128</v>
      </c>
      <c r="R49" s="200">
        <v>5678345</v>
      </c>
      <c r="S49" s="200">
        <v>4065733</v>
      </c>
      <c r="T49" s="174">
        <v>17286916</v>
      </c>
      <c r="U49" s="276">
        <f t="shared" si="1"/>
        <v>-13221183</v>
      </c>
    </row>
    <row r="50" spans="1:21" ht="15">
      <c r="A50" s="192">
        <v>38</v>
      </c>
      <c r="B50" s="195" t="s">
        <v>222</v>
      </c>
      <c r="C50" s="200">
        <v>30</v>
      </c>
      <c r="D50" s="200">
        <v>57</v>
      </c>
      <c r="E50" s="200">
        <v>1034</v>
      </c>
      <c r="F50" s="200">
        <v>292</v>
      </c>
      <c r="G50" s="200">
        <v>548</v>
      </c>
      <c r="H50" s="198">
        <v>595083.644</v>
      </c>
      <c r="I50" s="198">
        <v>54085.374</v>
      </c>
      <c r="J50" s="200"/>
      <c r="K50" s="200"/>
      <c r="L50" s="200">
        <v>10</v>
      </c>
      <c r="M50" s="200">
        <v>8</v>
      </c>
      <c r="N50" s="201">
        <v>465</v>
      </c>
      <c r="O50" s="201">
        <v>123</v>
      </c>
      <c r="P50" s="200">
        <v>553</v>
      </c>
      <c r="Q50" s="200">
        <v>148</v>
      </c>
      <c r="R50" s="200">
        <v>29679456.448</v>
      </c>
      <c r="S50" s="200">
        <v>19289285.525</v>
      </c>
      <c r="T50" s="174">
        <v>678731</v>
      </c>
      <c r="U50" s="276">
        <f t="shared" si="1"/>
        <v>18610554.525</v>
      </c>
    </row>
    <row r="51" spans="1:21" ht="15">
      <c r="A51" s="192">
        <v>39</v>
      </c>
      <c r="B51" s="195" t="s">
        <v>223</v>
      </c>
      <c r="C51" s="200">
        <v>16</v>
      </c>
      <c r="D51" s="200">
        <v>47</v>
      </c>
      <c r="E51" s="200">
        <v>351</v>
      </c>
      <c r="F51" s="200">
        <v>99</v>
      </c>
      <c r="G51" s="200">
        <v>171</v>
      </c>
      <c r="H51" s="198">
        <v>230452</v>
      </c>
      <c r="I51" s="198">
        <v>19287</v>
      </c>
      <c r="J51" s="200"/>
      <c r="K51" s="200"/>
      <c r="L51" s="200">
        <v>1</v>
      </c>
      <c r="M51" s="200">
        <v>3</v>
      </c>
      <c r="N51" s="201">
        <v>95</v>
      </c>
      <c r="O51" s="201">
        <v>50</v>
      </c>
      <c r="P51" s="200">
        <v>53</v>
      </c>
      <c r="Q51" s="200">
        <v>53</v>
      </c>
      <c r="R51" s="200">
        <v>583239</v>
      </c>
      <c r="S51" s="200">
        <v>234255</v>
      </c>
      <c r="T51" s="174">
        <v>112136</v>
      </c>
      <c r="U51" s="276">
        <f t="shared" si="1"/>
        <v>122119</v>
      </c>
    </row>
    <row r="52" spans="1:21" ht="15">
      <c r="A52" s="192">
        <v>40</v>
      </c>
      <c r="B52" s="195" t="s">
        <v>224</v>
      </c>
      <c r="C52" s="200">
        <v>24</v>
      </c>
      <c r="D52" s="200">
        <v>54</v>
      </c>
      <c r="E52" s="200">
        <v>825</v>
      </c>
      <c r="F52" s="200">
        <v>250</v>
      </c>
      <c r="G52" s="200">
        <v>376</v>
      </c>
      <c r="H52" s="198">
        <v>696201</v>
      </c>
      <c r="I52" s="198">
        <v>44170</v>
      </c>
      <c r="J52" s="200"/>
      <c r="K52" s="200"/>
      <c r="L52" s="200">
        <v>26</v>
      </c>
      <c r="M52" s="200">
        <v>11</v>
      </c>
      <c r="N52" s="201">
        <v>543</v>
      </c>
      <c r="O52" s="201">
        <v>380</v>
      </c>
      <c r="P52" s="200">
        <v>796</v>
      </c>
      <c r="Q52" s="200">
        <v>795</v>
      </c>
      <c r="R52" s="200">
        <v>44008508</v>
      </c>
      <c r="S52" s="200">
        <v>40405847</v>
      </c>
      <c r="T52" s="174">
        <v>24880685</v>
      </c>
      <c r="U52" s="276">
        <f t="shared" si="1"/>
        <v>15525162</v>
      </c>
    </row>
    <row r="53" spans="1:21" ht="15">
      <c r="A53" s="192">
        <v>41</v>
      </c>
      <c r="B53" s="195" t="s">
        <v>225</v>
      </c>
      <c r="C53" s="200">
        <v>10</v>
      </c>
      <c r="D53" s="200">
        <v>20</v>
      </c>
      <c r="E53" s="200">
        <v>308</v>
      </c>
      <c r="F53" s="200">
        <v>148</v>
      </c>
      <c r="G53" s="200">
        <v>121</v>
      </c>
      <c r="H53" s="198">
        <v>249000</v>
      </c>
      <c r="I53" s="198">
        <v>22000</v>
      </c>
      <c r="J53" s="200"/>
      <c r="K53" s="200"/>
      <c r="L53" s="200">
        <v>2</v>
      </c>
      <c r="M53" s="200">
        <v>4</v>
      </c>
      <c r="N53" s="201">
        <v>86</v>
      </c>
      <c r="O53" s="201">
        <v>68</v>
      </c>
      <c r="P53" s="200">
        <v>92</v>
      </c>
      <c r="Q53" s="200">
        <v>89</v>
      </c>
      <c r="R53" s="200">
        <v>298275089</v>
      </c>
      <c r="S53" s="200">
        <v>117917</v>
      </c>
      <c r="T53" s="174">
        <v>34193</v>
      </c>
      <c r="U53" s="276">
        <f t="shared" si="1"/>
        <v>83724</v>
      </c>
    </row>
    <row r="54" spans="1:21" ht="15">
      <c r="A54" s="192">
        <v>42</v>
      </c>
      <c r="B54" s="195" t="s">
        <v>226</v>
      </c>
      <c r="C54" s="200">
        <v>11</v>
      </c>
      <c r="D54" s="200">
        <v>19</v>
      </c>
      <c r="E54" s="200">
        <v>208</v>
      </c>
      <c r="F54" s="200">
        <v>38</v>
      </c>
      <c r="G54" s="200">
        <v>165</v>
      </c>
      <c r="H54" s="198"/>
      <c r="I54" s="198">
        <v>5000</v>
      </c>
      <c r="J54" s="200"/>
      <c r="K54" s="200"/>
      <c r="L54" s="200">
        <v>1</v>
      </c>
      <c r="M54" s="200">
        <v>2</v>
      </c>
      <c r="N54" s="201">
        <v>68</v>
      </c>
      <c r="O54" s="201">
        <v>30</v>
      </c>
      <c r="P54" s="200">
        <v>30</v>
      </c>
      <c r="Q54" s="200">
        <v>30</v>
      </c>
      <c r="R54" s="200">
        <v>0</v>
      </c>
      <c r="S54" s="200">
        <v>0</v>
      </c>
      <c r="T54" s="174">
        <v>26951041</v>
      </c>
      <c r="U54" s="276">
        <f t="shared" si="1"/>
        <v>-26951041</v>
      </c>
    </row>
    <row r="55" spans="1:21" ht="15">
      <c r="A55" s="192">
        <v>43</v>
      </c>
      <c r="B55" s="195" t="s">
        <v>227</v>
      </c>
      <c r="C55" s="200">
        <v>11</v>
      </c>
      <c r="D55" s="200">
        <v>33</v>
      </c>
      <c r="E55" s="200">
        <v>306</v>
      </c>
      <c r="F55" s="200">
        <v>158</v>
      </c>
      <c r="G55" s="200">
        <v>89</v>
      </c>
      <c r="H55" s="198">
        <v>345105</v>
      </c>
      <c r="I55" s="198">
        <v>34510</v>
      </c>
      <c r="J55" s="200"/>
      <c r="K55" s="200"/>
      <c r="L55" s="200">
        <v>2</v>
      </c>
      <c r="M55" s="200">
        <v>6</v>
      </c>
      <c r="N55" s="201">
        <v>72</v>
      </c>
      <c r="O55" s="201">
        <v>65</v>
      </c>
      <c r="P55" s="200">
        <v>65</v>
      </c>
      <c r="Q55" s="200">
        <v>65</v>
      </c>
      <c r="R55" s="200">
        <v>463147</v>
      </c>
      <c r="S55" s="200">
        <v>95346</v>
      </c>
      <c r="T55" s="174">
        <v>51197</v>
      </c>
      <c r="U55" s="276">
        <f t="shared" si="1"/>
        <v>44149</v>
      </c>
    </row>
    <row r="56" spans="1:21" ht="15">
      <c r="A56" s="192">
        <v>44</v>
      </c>
      <c r="B56" s="195" t="s">
        <v>228</v>
      </c>
      <c r="C56" s="200">
        <v>8</v>
      </c>
      <c r="D56" s="200">
        <v>13</v>
      </c>
      <c r="E56" s="200">
        <v>280</v>
      </c>
      <c r="F56" s="200">
        <v>197</v>
      </c>
      <c r="G56" s="200">
        <v>62</v>
      </c>
      <c r="H56" s="198">
        <v>451120</v>
      </c>
      <c r="I56" s="198">
        <v>26373</v>
      </c>
      <c r="J56" s="200"/>
      <c r="K56" s="200"/>
      <c r="L56" s="200">
        <v>9</v>
      </c>
      <c r="M56" s="200">
        <v>8</v>
      </c>
      <c r="N56" s="201">
        <v>159</v>
      </c>
      <c r="O56" s="201">
        <v>86</v>
      </c>
      <c r="P56" s="200">
        <v>114</v>
      </c>
      <c r="Q56" s="200">
        <v>113</v>
      </c>
      <c r="R56" s="200">
        <v>7891232</v>
      </c>
      <c r="S56" s="200">
        <v>646464</v>
      </c>
      <c r="T56" s="174">
        <v>4335334</v>
      </c>
      <c r="U56" s="276">
        <f t="shared" si="1"/>
        <v>-3688870</v>
      </c>
    </row>
    <row r="57" spans="1:21" s="97" customFormat="1" ht="15.75">
      <c r="A57" s="192">
        <v>45</v>
      </c>
      <c r="B57" s="196" t="s">
        <v>234</v>
      </c>
      <c r="C57" s="200">
        <v>16</v>
      </c>
      <c r="D57" s="200">
        <v>16</v>
      </c>
      <c r="E57" s="200">
        <v>263</v>
      </c>
      <c r="F57" s="200">
        <v>131</v>
      </c>
      <c r="G57" s="200">
        <v>102</v>
      </c>
      <c r="H57" s="198">
        <v>374300</v>
      </c>
      <c r="I57" s="198">
        <v>22680</v>
      </c>
      <c r="J57" s="200"/>
      <c r="K57" s="200"/>
      <c r="L57" s="200">
        <v>1</v>
      </c>
      <c r="M57" s="200">
        <v>3</v>
      </c>
      <c r="N57" s="201">
        <v>57</v>
      </c>
      <c r="O57" s="201">
        <v>50</v>
      </c>
      <c r="P57" s="200">
        <v>645</v>
      </c>
      <c r="Q57" s="200">
        <v>637</v>
      </c>
      <c r="R57" s="200">
        <v>656744.818</v>
      </c>
      <c r="S57" s="200">
        <v>85272.924</v>
      </c>
      <c r="T57" s="97">
        <v>539900</v>
      </c>
      <c r="U57" s="276">
        <f t="shared" si="1"/>
        <v>-454627.076</v>
      </c>
    </row>
    <row r="58" spans="1:21" s="97" customFormat="1" ht="15.75">
      <c r="A58" s="192">
        <v>46</v>
      </c>
      <c r="B58" s="196" t="s">
        <v>235</v>
      </c>
      <c r="C58" s="200">
        <v>16</v>
      </c>
      <c r="D58" s="200">
        <v>29</v>
      </c>
      <c r="E58" s="200">
        <v>445</v>
      </c>
      <c r="F58" s="200">
        <v>181</v>
      </c>
      <c r="G58" s="200">
        <v>100</v>
      </c>
      <c r="H58" s="256"/>
      <c r="I58" s="256"/>
      <c r="J58" s="257"/>
      <c r="K58" s="257"/>
      <c r="L58" s="200">
        <v>20</v>
      </c>
      <c r="M58" s="200">
        <v>5</v>
      </c>
      <c r="N58" s="201">
        <v>122</v>
      </c>
      <c r="O58" s="201">
        <v>88</v>
      </c>
      <c r="P58" s="200">
        <v>321</v>
      </c>
      <c r="Q58" s="200">
        <v>321</v>
      </c>
      <c r="R58" s="200">
        <f>505222+7003000+376317</f>
        <v>7884539</v>
      </c>
      <c r="S58" s="200">
        <f>75263+227362</f>
        <v>302625</v>
      </c>
      <c r="T58" s="97">
        <v>61736084</v>
      </c>
      <c r="U58" s="276">
        <f t="shared" si="1"/>
        <v>-61433459</v>
      </c>
    </row>
    <row r="59" spans="1:21" s="97" customFormat="1" ht="15.75">
      <c r="A59" s="192">
        <v>47</v>
      </c>
      <c r="B59" s="196" t="s">
        <v>236</v>
      </c>
      <c r="C59" s="200">
        <v>11</v>
      </c>
      <c r="D59" s="200">
        <v>20</v>
      </c>
      <c r="E59" s="200">
        <v>516</v>
      </c>
      <c r="F59" s="200">
        <v>139</v>
      </c>
      <c r="G59" s="200">
        <v>286</v>
      </c>
      <c r="H59" s="198">
        <v>371448</v>
      </c>
      <c r="I59" s="198">
        <v>40145</v>
      </c>
      <c r="J59" s="200"/>
      <c r="K59" s="200"/>
      <c r="L59" s="200">
        <v>14</v>
      </c>
      <c r="M59" s="200">
        <v>7</v>
      </c>
      <c r="N59" s="201">
        <v>92</v>
      </c>
      <c r="O59" s="201">
        <v>44</v>
      </c>
      <c r="P59" s="200">
        <v>99</v>
      </c>
      <c r="Q59" s="200">
        <v>81</v>
      </c>
      <c r="R59" s="200">
        <v>64543579</v>
      </c>
      <c r="S59" s="200">
        <v>24902949.644</v>
      </c>
      <c r="T59" s="97">
        <v>1640470.916</v>
      </c>
      <c r="U59" s="276">
        <f t="shared" si="1"/>
        <v>23262478.728</v>
      </c>
    </row>
    <row r="60" spans="1:21" s="97" customFormat="1" ht="15.75">
      <c r="A60" s="192">
        <v>48</v>
      </c>
      <c r="B60" s="196" t="s">
        <v>237</v>
      </c>
      <c r="C60" s="200">
        <v>24</v>
      </c>
      <c r="D60" s="200">
        <v>48</v>
      </c>
      <c r="E60" s="200">
        <v>697</v>
      </c>
      <c r="F60" s="200">
        <v>196</v>
      </c>
      <c r="G60" s="200">
        <v>282</v>
      </c>
      <c r="H60" s="198">
        <v>4662871.816</v>
      </c>
      <c r="I60" s="198">
        <v>396077.478</v>
      </c>
      <c r="J60" s="200"/>
      <c r="K60" s="200"/>
      <c r="L60" s="200">
        <v>10</v>
      </c>
      <c r="M60" s="200">
        <v>9</v>
      </c>
      <c r="N60" s="201">
        <v>289</v>
      </c>
      <c r="O60" s="201">
        <v>272</v>
      </c>
      <c r="P60" s="200">
        <v>315</v>
      </c>
      <c r="Q60" s="200">
        <v>314</v>
      </c>
      <c r="R60" s="200">
        <v>1394294</v>
      </c>
      <c r="S60" s="200">
        <v>115368.387</v>
      </c>
      <c r="T60" s="97">
        <v>4898381</v>
      </c>
      <c r="U60" s="276">
        <f t="shared" si="1"/>
        <v>-4783012.613</v>
      </c>
    </row>
    <row r="61" spans="1:21" s="97" customFormat="1" ht="15.75">
      <c r="A61" s="192">
        <v>49</v>
      </c>
      <c r="B61" s="196" t="s">
        <v>238</v>
      </c>
      <c r="C61" s="200">
        <v>4</v>
      </c>
      <c r="D61" s="200">
        <v>9</v>
      </c>
      <c r="E61" s="200">
        <v>215</v>
      </c>
      <c r="F61" s="200">
        <v>108</v>
      </c>
      <c r="G61" s="200">
        <v>61</v>
      </c>
      <c r="H61" s="198">
        <v>132000</v>
      </c>
      <c r="I61" s="198">
        <v>10109</v>
      </c>
      <c r="J61" s="200"/>
      <c r="K61" s="200"/>
      <c r="L61" s="200">
        <v>12</v>
      </c>
      <c r="M61" s="200">
        <v>7</v>
      </c>
      <c r="N61" s="201">
        <v>274</v>
      </c>
      <c r="O61" s="201">
        <v>223</v>
      </c>
      <c r="P61" s="200">
        <v>125</v>
      </c>
      <c r="Q61" s="200">
        <v>81</v>
      </c>
      <c r="R61" s="200">
        <v>536916</v>
      </c>
      <c r="S61" s="200">
        <v>58443</v>
      </c>
      <c r="T61" s="97">
        <v>6799247</v>
      </c>
      <c r="U61" s="276">
        <f t="shared" si="1"/>
        <v>-6740804</v>
      </c>
    </row>
    <row r="62" spans="1:21" s="97" customFormat="1" ht="15.75">
      <c r="A62" s="192">
        <v>50</v>
      </c>
      <c r="B62" s="196" t="s">
        <v>239</v>
      </c>
      <c r="C62" s="200">
        <v>22</v>
      </c>
      <c r="D62" s="200">
        <v>29</v>
      </c>
      <c r="E62" s="200">
        <v>1448</v>
      </c>
      <c r="F62" s="200">
        <v>690</v>
      </c>
      <c r="G62" s="200">
        <v>705</v>
      </c>
      <c r="H62" s="198">
        <v>1633800</v>
      </c>
      <c r="I62" s="198">
        <v>170950</v>
      </c>
      <c r="J62" s="200"/>
      <c r="K62" s="200"/>
      <c r="L62" s="200">
        <v>8</v>
      </c>
      <c r="M62" s="200">
        <v>3</v>
      </c>
      <c r="N62" s="201">
        <v>153</v>
      </c>
      <c r="O62" s="201">
        <v>13</v>
      </c>
      <c r="P62" s="200">
        <v>30</v>
      </c>
      <c r="Q62" s="200">
        <v>30</v>
      </c>
      <c r="R62" s="200">
        <v>1074498.58</v>
      </c>
      <c r="S62" s="200">
        <v>953371.08</v>
      </c>
      <c r="T62" s="97">
        <v>360913.833</v>
      </c>
      <c r="U62" s="276">
        <f t="shared" si="1"/>
        <v>592457.247</v>
      </c>
    </row>
    <row r="63" spans="1:21" s="97" customFormat="1" ht="15.75">
      <c r="A63" s="192">
        <v>51</v>
      </c>
      <c r="B63" s="197" t="s">
        <v>240</v>
      </c>
      <c r="C63" s="200">
        <v>5</v>
      </c>
      <c r="D63" s="200">
        <v>10</v>
      </c>
      <c r="E63" s="200">
        <v>222</v>
      </c>
      <c r="F63" s="200">
        <v>172</v>
      </c>
      <c r="G63" s="200">
        <v>32</v>
      </c>
      <c r="H63" s="198">
        <v>55000</v>
      </c>
      <c r="I63" s="198">
        <v>5500</v>
      </c>
      <c r="J63" s="200"/>
      <c r="K63" s="200"/>
      <c r="L63" s="200">
        <v>1</v>
      </c>
      <c r="M63" s="200">
        <v>1</v>
      </c>
      <c r="N63" s="201">
        <v>79</v>
      </c>
      <c r="O63" s="201">
        <v>63</v>
      </c>
      <c r="P63" s="200">
        <v>72</v>
      </c>
      <c r="Q63" s="200">
        <v>72</v>
      </c>
      <c r="R63" s="200">
        <v>446048</v>
      </c>
      <c r="S63" s="200">
        <v>169724</v>
      </c>
      <c r="T63" s="97">
        <v>79093</v>
      </c>
      <c r="U63" s="276">
        <f t="shared" si="1"/>
        <v>90631</v>
      </c>
    </row>
    <row r="64" spans="1:21" s="97" customFormat="1" ht="15.75">
      <c r="A64" s="192">
        <v>52</v>
      </c>
      <c r="B64" s="197" t="s">
        <v>241</v>
      </c>
      <c r="C64" s="200">
        <v>25</v>
      </c>
      <c r="D64" s="200">
        <v>29</v>
      </c>
      <c r="E64" s="200">
        <v>1071</v>
      </c>
      <c r="F64" s="200">
        <v>348</v>
      </c>
      <c r="G64" s="200">
        <v>578</v>
      </c>
      <c r="H64" s="198">
        <v>719733</v>
      </c>
      <c r="I64" s="198">
        <v>101535</v>
      </c>
      <c r="J64" s="200"/>
      <c r="K64" s="200"/>
      <c r="L64" s="200">
        <v>11</v>
      </c>
      <c r="M64" s="200">
        <v>8</v>
      </c>
      <c r="N64" s="201">
        <v>753</v>
      </c>
      <c r="O64" s="201">
        <v>145</v>
      </c>
      <c r="P64" s="200">
        <v>202</v>
      </c>
      <c r="Q64" s="200">
        <v>199</v>
      </c>
      <c r="R64" s="200">
        <v>8138131</v>
      </c>
      <c r="S64" s="200">
        <v>5896497</v>
      </c>
      <c r="T64" s="97">
        <v>8276950</v>
      </c>
      <c r="U64" s="276">
        <f t="shared" si="1"/>
        <v>-2380453</v>
      </c>
    </row>
    <row r="65" spans="1:21" s="97" customFormat="1" ht="15.75">
      <c r="A65" s="192">
        <v>53</v>
      </c>
      <c r="B65" s="197" t="s">
        <v>242</v>
      </c>
      <c r="C65" s="200">
        <v>11</v>
      </c>
      <c r="D65" s="200">
        <v>47</v>
      </c>
      <c r="E65" s="200">
        <v>1037</v>
      </c>
      <c r="F65" s="200">
        <v>582</v>
      </c>
      <c r="G65" s="200">
        <v>297</v>
      </c>
      <c r="H65" s="198">
        <v>1570000</v>
      </c>
      <c r="I65" s="198">
        <v>400000</v>
      </c>
      <c r="J65" s="200"/>
      <c r="K65" s="200"/>
      <c r="L65" s="200">
        <v>4</v>
      </c>
      <c r="M65" s="200">
        <v>7</v>
      </c>
      <c r="N65" s="201">
        <v>231</v>
      </c>
      <c r="O65" s="201">
        <v>178</v>
      </c>
      <c r="P65" s="200">
        <v>178</v>
      </c>
      <c r="Q65" s="200">
        <v>178</v>
      </c>
      <c r="R65" s="200">
        <v>0</v>
      </c>
      <c r="S65" s="200">
        <v>0</v>
      </c>
      <c r="T65" s="97">
        <v>420665.587</v>
      </c>
      <c r="U65" s="276">
        <f t="shared" si="1"/>
        <v>-420665.587</v>
      </c>
    </row>
    <row r="66" spans="1:21" s="97" customFormat="1" ht="15.75">
      <c r="A66" s="192">
        <v>54</v>
      </c>
      <c r="B66" s="197" t="s">
        <v>243</v>
      </c>
      <c r="C66" s="200">
        <v>19</v>
      </c>
      <c r="D66" s="200">
        <v>25</v>
      </c>
      <c r="E66" s="200">
        <v>897</v>
      </c>
      <c r="F66" s="200">
        <v>376</v>
      </c>
      <c r="G66" s="200">
        <v>521</v>
      </c>
      <c r="H66" s="198"/>
      <c r="I66" s="198"/>
      <c r="J66" s="200"/>
      <c r="K66" s="200"/>
      <c r="L66" s="200">
        <v>1</v>
      </c>
      <c r="M66" s="200">
        <v>2</v>
      </c>
      <c r="N66" s="201">
        <v>127</v>
      </c>
      <c r="O66" s="201">
        <v>95</v>
      </c>
      <c r="P66" s="200">
        <v>95</v>
      </c>
      <c r="Q66" s="200">
        <v>95</v>
      </c>
      <c r="R66" s="200">
        <v>937166</v>
      </c>
      <c r="S66" s="200">
        <v>281150</v>
      </c>
      <c r="T66" s="97">
        <v>229947.075</v>
      </c>
      <c r="U66" s="276">
        <f t="shared" si="1"/>
        <v>51202.92499999999</v>
      </c>
    </row>
    <row r="67" spans="1:21" s="97" customFormat="1" ht="15.75">
      <c r="A67" s="192">
        <v>55</v>
      </c>
      <c r="B67" s="197" t="s">
        <v>244</v>
      </c>
      <c r="C67" s="200">
        <v>9</v>
      </c>
      <c r="D67" s="200">
        <v>31</v>
      </c>
      <c r="E67" s="200">
        <v>2610</v>
      </c>
      <c r="F67" s="200">
        <v>189</v>
      </c>
      <c r="G67" s="200">
        <v>923</v>
      </c>
      <c r="H67" s="198">
        <v>866950</v>
      </c>
      <c r="I67" s="198">
        <v>46372</v>
      </c>
      <c r="J67" s="200"/>
      <c r="K67" s="200"/>
      <c r="L67" s="200">
        <v>12</v>
      </c>
      <c r="M67" s="200">
        <v>17</v>
      </c>
      <c r="N67" s="201">
        <v>179</v>
      </c>
      <c r="O67" s="201">
        <v>149</v>
      </c>
      <c r="P67" s="200">
        <v>149</v>
      </c>
      <c r="Q67" s="200">
        <v>149</v>
      </c>
      <c r="R67" s="200">
        <v>1347000</v>
      </c>
      <c r="S67" s="200">
        <v>214200</v>
      </c>
      <c r="T67" s="97">
        <v>612507</v>
      </c>
      <c r="U67" s="276">
        <f t="shared" si="1"/>
        <v>-398307</v>
      </c>
    </row>
    <row r="68" spans="1:21" s="97" customFormat="1" ht="24.75">
      <c r="A68" s="192">
        <v>56</v>
      </c>
      <c r="B68" s="197" t="s">
        <v>245</v>
      </c>
      <c r="C68" s="200">
        <v>13</v>
      </c>
      <c r="D68" s="200">
        <v>26</v>
      </c>
      <c r="E68" s="200">
        <v>932</v>
      </c>
      <c r="F68" s="200">
        <v>209</v>
      </c>
      <c r="G68" s="200">
        <v>452</v>
      </c>
      <c r="H68" s="198">
        <v>1484004</v>
      </c>
      <c r="I68" s="198">
        <v>105073</v>
      </c>
      <c r="J68" s="200"/>
      <c r="K68" s="200"/>
      <c r="L68" s="200">
        <v>3</v>
      </c>
      <c r="M68" s="200">
        <v>11</v>
      </c>
      <c r="N68" s="201">
        <v>414</v>
      </c>
      <c r="O68" s="201">
        <v>396</v>
      </c>
      <c r="P68" s="200">
        <v>396</v>
      </c>
      <c r="Q68" s="200">
        <v>396</v>
      </c>
      <c r="R68" s="200">
        <v>631087</v>
      </c>
      <c r="S68" s="200">
        <v>63108</v>
      </c>
      <c r="T68" s="97">
        <v>44229</v>
      </c>
      <c r="U68" s="276">
        <f t="shared" si="1"/>
        <v>18879</v>
      </c>
    </row>
    <row r="69" spans="1:21" s="97" customFormat="1" ht="15.75">
      <c r="A69" s="192">
        <v>57</v>
      </c>
      <c r="B69" s="197" t="s">
        <v>246</v>
      </c>
      <c r="C69" s="200">
        <v>35</v>
      </c>
      <c r="D69" s="200">
        <v>59</v>
      </c>
      <c r="E69" s="200">
        <v>4581</v>
      </c>
      <c r="F69" s="200">
        <v>677</v>
      </c>
      <c r="G69" s="200">
        <v>3701</v>
      </c>
      <c r="H69" s="198"/>
      <c r="I69" s="198"/>
      <c r="J69" s="200"/>
      <c r="K69" s="200"/>
      <c r="L69" s="200">
        <v>3</v>
      </c>
      <c r="M69" s="200">
        <v>3</v>
      </c>
      <c r="N69" s="201">
        <v>980</v>
      </c>
      <c r="O69" s="201">
        <v>143</v>
      </c>
      <c r="P69" s="200">
        <v>790</v>
      </c>
      <c r="Q69" s="200">
        <v>148</v>
      </c>
      <c r="R69" s="200">
        <v>12881400</v>
      </c>
      <c r="S69" s="200">
        <v>11663103</v>
      </c>
      <c r="T69" s="97">
        <v>25223657.275</v>
      </c>
      <c r="U69" s="276">
        <f t="shared" si="1"/>
        <v>-13560554.274999999</v>
      </c>
    </row>
    <row r="70" spans="1:21" s="97" customFormat="1" ht="24.75">
      <c r="A70" s="192">
        <v>58</v>
      </c>
      <c r="B70" s="197" t="s">
        <v>247</v>
      </c>
      <c r="C70" s="200">
        <v>1195</v>
      </c>
      <c r="D70" s="200">
        <v>2646</v>
      </c>
      <c r="E70" s="200">
        <v>29174</v>
      </c>
      <c r="F70" s="200">
        <v>2718</v>
      </c>
      <c r="G70" s="200">
        <v>13842</v>
      </c>
      <c r="H70" s="198">
        <v>646304918</v>
      </c>
      <c r="I70" s="198">
        <v>111752642</v>
      </c>
      <c r="J70" s="200">
        <v>47</v>
      </c>
      <c r="K70" s="200">
        <v>94</v>
      </c>
      <c r="L70" s="200">
        <v>37</v>
      </c>
      <c r="M70" s="200">
        <v>45</v>
      </c>
      <c r="N70" s="201">
        <v>1067</v>
      </c>
      <c r="O70" s="201">
        <v>423</v>
      </c>
      <c r="P70" s="200">
        <v>986</v>
      </c>
      <c r="Q70" s="200">
        <v>960</v>
      </c>
      <c r="R70" s="200">
        <v>40153039</v>
      </c>
      <c r="S70" s="200">
        <v>24797287</v>
      </c>
      <c r="T70" s="97">
        <v>0</v>
      </c>
      <c r="U70" s="276">
        <f t="shared" si="1"/>
        <v>24797287</v>
      </c>
    </row>
    <row r="71" spans="1:21" s="97" customFormat="1" ht="15.75">
      <c r="A71" s="192">
        <v>59</v>
      </c>
      <c r="B71" s="197" t="s">
        <v>248</v>
      </c>
      <c r="C71" s="200">
        <v>11</v>
      </c>
      <c r="D71" s="200">
        <v>14</v>
      </c>
      <c r="E71" s="200">
        <v>539</v>
      </c>
      <c r="F71" s="200">
        <v>479</v>
      </c>
      <c r="G71" s="200">
        <v>0</v>
      </c>
      <c r="H71" s="198">
        <v>1200000</v>
      </c>
      <c r="I71" s="198">
        <v>81000</v>
      </c>
      <c r="J71" s="200"/>
      <c r="K71" s="200"/>
      <c r="L71" s="200">
        <v>2</v>
      </c>
      <c r="M71" s="200">
        <v>3</v>
      </c>
      <c r="N71" s="201">
        <v>695</v>
      </c>
      <c r="O71" s="201">
        <v>155</v>
      </c>
      <c r="P71" s="200">
        <v>158</v>
      </c>
      <c r="Q71" s="200">
        <v>156</v>
      </c>
      <c r="R71" s="200">
        <v>2618814</v>
      </c>
      <c r="S71" s="200">
        <v>63695</v>
      </c>
      <c r="T71" s="97">
        <v>1238325.339</v>
      </c>
      <c r="U71" s="276">
        <f t="shared" si="1"/>
        <v>-1174630.339</v>
      </c>
    </row>
    <row r="72" spans="1:21" s="97" customFormat="1" ht="15.75">
      <c r="A72" s="192">
        <v>60</v>
      </c>
      <c r="B72" s="197" t="s">
        <v>249</v>
      </c>
      <c r="C72" s="200">
        <v>8</v>
      </c>
      <c r="D72" s="200">
        <v>12</v>
      </c>
      <c r="E72" s="200">
        <v>431</v>
      </c>
      <c r="F72" s="200">
        <v>51</v>
      </c>
      <c r="G72" s="200">
        <v>347</v>
      </c>
      <c r="H72" s="198">
        <v>106000</v>
      </c>
      <c r="I72" s="198">
        <v>0</v>
      </c>
      <c r="J72" s="200"/>
      <c r="K72" s="200"/>
      <c r="L72" s="200">
        <v>1</v>
      </c>
      <c r="M72" s="200">
        <v>2</v>
      </c>
      <c r="N72" s="201">
        <v>160</v>
      </c>
      <c r="O72" s="201">
        <v>154</v>
      </c>
      <c r="P72" s="200">
        <v>290</v>
      </c>
      <c r="Q72" s="200">
        <v>179</v>
      </c>
      <c r="R72" s="200">
        <v>6077532.8</v>
      </c>
      <c r="S72" s="200">
        <v>5763676</v>
      </c>
      <c r="T72" s="97">
        <v>115186</v>
      </c>
      <c r="U72" s="276">
        <f t="shared" si="1"/>
        <v>5648490</v>
      </c>
    </row>
    <row r="73" spans="1:21" s="97" customFormat="1" ht="15.75">
      <c r="A73" s="192">
        <v>61</v>
      </c>
      <c r="B73" s="197" t="s">
        <v>250</v>
      </c>
      <c r="C73" s="200">
        <v>28</v>
      </c>
      <c r="D73" s="200">
        <v>40</v>
      </c>
      <c r="E73" s="200">
        <v>1365</v>
      </c>
      <c r="F73" s="200">
        <v>465</v>
      </c>
      <c r="G73" s="200">
        <v>721</v>
      </c>
      <c r="H73" s="198">
        <v>844393.346</v>
      </c>
      <c r="I73" s="198">
        <v>52604.853</v>
      </c>
      <c r="J73" s="200"/>
      <c r="K73" s="200"/>
      <c r="L73" s="200">
        <v>12</v>
      </c>
      <c r="M73" s="200">
        <v>4</v>
      </c>
      <c r="N73" s="201">
        <v>392</v>
      </c>
      <c r="O73" s="201">
        <v>45</v>
      </c>
      <c r="P73" s="200">
        <v>472</v>
      </c>
      <c r="Q73" s="200">
        <v>125</v>
      </c>
      <c r="R73" s="200">
        <v>588971.373</v>
      </c>
      <c r="S73" s="200">
        <v>45509.834</v>
      </c>
      <c r="T73" s="97">
        <v>118949.723</v>
      </c>
      <c r="U73" s="276">
        <f t="shared" si="1"/>
        <v>-73439.889</v>
      </c>
    </row>
    <row r="74" spans="1:21" s="97" customFormat="1" ht="18.75" customHeight="1">
      <c r="A74" s="192">
        <v>62</v>
      </c>
      <c r="B74" s="197" t="s">
        <v>251</v>
      </c>
      <c r="C74" s="200">
        <v>9</v>
      </c>
      <c r="D74" s="200">
        <v>17</v>
      </c>
      <c r="E74" s="200">
        <v>1964</v>
      </c>
      <c r="F74" s="200">
        <v>331</v>
      </c>
      <c r="G74" s="200">
        <v>1316</v>
      </c>
      <c r="H74" s="198">
        <v>1188250</v>
      </c>
      <c r="I74" s="198">
        <v>23800</v>
      </c>
      <c r="J74" s="200"/>
      <c r="K74" s="200"/>
      <c r="L74" s="200">
        <v>6</v>
      </c>
      <c r="M74" s="200">
        <v>17</v>
      </c>
      <c r="N74" s="201">
        <v>92</v>
      </c>
      <c r="O74" s="201">
        <v>73</v>
      </c>
      <c r="P74" s="200">
        <v>104</v>
      </c>
      <c r="Q74" s="200">
        <v>101</v>
      </c>
      <c r="R74" s="200">
        <v>4055962</v>
      </c>
      <c r="S74" s="200">
        <v>1861873</v>
      </c>
      <c r="T74" s="97">
        <v>150036</v>
      </c>
      <c r="U74" s="276">
        <f t="shared" si="1"/>
        <v>1711837</v>
      </c>
    </row>
    <row r="75" spans="1:21" s="97" customFormat="1" ht="15.75">
      <c r="A75" s="192">
        <v>63</v>
      </c>
      <c r="B75" s="197" t="s">
        <v>252</v>
      </c>
      <c r="C75" s="200">
        <v>4</v>
      </c>
      <c r="D75" s="200">
        <v>7</v>
      </c>
      <c r="E75" s="200">
        <v>182</v>
      </c>
      <c r="F75" s="200">
        <v>42</v>
      </c>
      <c r="G75" s="200">
        <v>89</v>
      </c>
      <c r="H75" s="198">
        <v>36700</v>
      </c>
      <c r="I75" s="198">
        <v>2700</v>
      </c>
      <c r="J75" s="200"/>
      <c r="K75" s="200"/>
      <c r="L75" s="200">
        <v>1</v>
      </c>
      <c r="M75" s="200">
        <v>4</v>
      </c>
      <c r="N75" s="201">
        <v>53</v>
      </c>
      <c r="O75" s="201">
        <v>50</v>
      </c>
      <c r="P75" s="200">
        <v>333</v>
      </c>
      <c r="Q75" s="200">
        <v>333</v>
      </c>
      <c r="R75" s="200">
        <v>318986.2</v>
      </c>
      <c r="S75" s="200">
        <v>0</v>
      </c>
      <c r="T75" s="97">
        <v>31790</v>
      </c>
      <c r="U75" s="276">
        <f t="shared" si="1"/>
        <v>-31790</v>
      </c>
    </row>
    <row r="77" ht="12.75" customHeight="1"/>
    <row r="78" spans="1:20" s="134" customFormat="1" ht="12.75">
      <c r="A78" s="43"/>
      <c r="B78" s="43" t="s">
        <v>255</v>
      </c>
      <c r="C78" s="43" t="s">
        <v>296</v>
      </c>
      <c r="D78" s="43"/>
      <c r="E78" s="43"/>
      <c r="F78" s="43"/>
      <c r="G78" s="43"/>
      <c r="H78" s="43"/>
      <c r="I78" s="43"/>
      <c r="J78" s="43"/>
      <c r="K78" s="131"/>
      <c r="L78" s="43"/>
      <c r="M78" s="43"/>
      <c r="N78" s="43"/>
      <c r="O78" s="43"/>
      <c r="P78" s="43"/>
      <c r="Q78" s="43"/>
      <c r="R78" s="43"/>
      <c r="S78" s="132"/>
      <c r="T78" s="267"/>
    </row>
    <row r="79" spans="1:20" s="130" customFormat="1" ht="12.75">
      <c r="A79" s="43"/>
      <c r="B79" s="43" t="s">
        <v>298</v>
      </c>
      <c r="C79" s="43" t="s">
        <v>301</v>
      </c>
      <c r="E79" s="43"/>
      <c r="F79" s="43"/>
      <c r="G79" s="43"/>
      <c r="H79" s="43"/>
      <c r="I79" s="43"/>
      <c r="J79" s="43"/>
      <c r="K79" s="131"/>
      <c r="L79" s="43"/>
      <c r="M79" s="43"/>
      <c r="N79" s="43"/>
      <c r="O79" s="43"/>
      <c r="P79" s="43"/>
      <c r="Q79" s="43"/>
      <c r="R79" s="43"/>
      <c r="T79" s="277"/>
    </row>
    <row r="80" spans="1:20" s="130" customFormat="1" ht="12.75">
      <c r="A80" s="43"/>
      <c r="B80" s="43" t="s">
        <v>297</v>
      </c>
      <c r="C80" s="43" t="s">
        <v>302</v>
      </c>
      <c r="E80" s="43"/>
      <c r="F80" s="43"/>
      <c r="G80" s="43"/>
      <c r="H80" s="43"/>
      <c r="I80" s="43"/>
      <c r="J80" s="43"/>
      <c r="K80" s="131"/>
      <c r="L80" s="43"/>
      <c r="M80" s="43"/>
      <c r="N80" s="43"/>
      <c r="O80" s="43"/>
      <c r="P80" s="43"/>
      <c r="Q80" s="43"/>
      <c r="R80" s="43"/>
      <c r="S80" s="133"/>
      <c r="T80" s="277"/>
    </row>
    <row r="81" spans="1:20" s="130" customFormat="1" ht="12.75">
      <c r="A81" s="43"/>
      <c r="B81" s="43" t="s">
        <v>300</v>
      </c>
      <c r="C81" s="43" t="s">
        <v>303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T81" s="277"/>
    </row>
    <row r="82" spans="1:20" s="31" customFormat="1" ht="12.75">
      <c r="A82" s="20"/>
      <c r="B82" s="81"/>
      <c r="C82" s="81"/>
      <c r="D82" s="20"/>
      <c r="E82" s="20"/>
      <c r="F82" s="20"/>
      <c r="G82" s="20"/>
      <c r="H82" s="20"/>
      <c r="I82" s="20"/>
      <c r="J82" s="20"/>
      <c r="K82" s="243"/>
      <c r="L82" s="20"/>
      <c r="M82" s="20"/>
      <c r="N82" s="20"/>
      <c r="O82" s="20"/>
      <c r="P82" s="20"/>
      <c r="Q82" s="20"/>
      <c r="R82" s="20"/>
      <c r="T82" s="278"/>
    </row>
    <row r="83" spans="1:20" s="31" customFormat="1" ht="12.75">
      <c r="A83" s="20"/>
      <c r="B83" s="81"/>
      <c r="C83" s="81"/>
      <c r="D83" s="20"/>
      <c r="E83" s="20"/>
      <c r="F83" s="20"/>
      <c r="G83" s="20"/>
      <c r="H83" s="20"/>
      <c r="I83" s="20"/>
      <c r="J83" s="20"/>
      <c r="K83" s="243"/>
      <c r="L83" s="20"/>
      <c r="M83" s="20"/>
      <c r="N83" s="20"/>
      <c r="O83" s="20"/>
      <c r="P83" s="20"/>
      <c r="Q83" s="20"/>
      <c r="R83" s="20"/>
      <c r="T83" s="278"/>
    </row>
    <row r="84" spans="1:20" s="31" customFormat="1" ht="12.75">
      <c r="A84" s="20"/>
      <c r="B84" s="81"/>
      <c r="C84" s="81"/>
      <c r="D84" s="20"/>
      <c r="E84" s="20"/>
      <c r="F84" s="20"/>
      <c r="G84" s="20"/>
      <c r="H84" s="20"/>
      <c r="I84" s="20"/>
      <c r="J84" s="20"/>
      <c r="K84" s="243"/>
      <c r="L84" s="20"/>
      <c r="M84" s="20"/>
      <c r="N84" s="20"/>
      <c r="O84" s="20"/>
      <c r="P84" s="20"/>
      <c r="Q84" s="20"/>
      <c r="R84" s="20"/>
      <c r="T84" s="278"/>
    </row>
    <row r="85" spans="1:20" s="31" customFormat="1" ht="12.75">
      <c r="A85" s="20"/>
      <c r="B85" s="81"/>
      <c r="C85" s="81"/>
      <c r="D85" s="20"/>
      <c r="E85" s="20"/>
      <c r="F85" s="20"/>
      <c r="G85" s="20"/>
      <c r="H85" s="20"/>
      <c r="I85" s="20"/>
      <c r="J85" s="20"/>
      <c r="K85" s="243"/>
      <c r="L85" s="20"/>
      <c r="M85" s="20"/>
      <c r="N85" s="20"/>
      <c r="O85" s="20"/>
      <c r="P85" s="20"/>
      <c r="Q85" s="20"/>
      <c r="R85" s="20"/>
      <c r="T85" s="278"/>
    </row>
    <row r="86" spans="1:9" ht="12.75" customHeight="1">
      <c r="A86" s="258"/>
      <c r="B86" s="259"/>
      <c r="C86" s="259"/>
      <c r="D86" s="259"/>
      <c r="E86" s="259"/>
      <c r="F86" s="259"/>
      <c r="G86" s="259"/>
      <c r="H86" s="260"/>
      <c r="I86" s="260"/>
    </row>
    <row r="87" spans="1:20" s="157" customFormat="1" ht="12.75" customHeight="1">
      <c r="A87" s="258"/>
      <c r="B87" s="259"/>
      <c r="C87" s="259"/>
      <c r="D87" s="259"/>
      <c r="E87" s="259"/>
      <c r="F87" s="259"/>
      <c r="G87" s="259"/>
      <c r="H87" s="260"/>
      <c r="I87" s="260"/>
      <c r="J87" s="20"/>
      <c r="K87" s="20"/>
      <c r="L87" s="20"/>
      <c r="M87" s="20"/>
      <c r="N87" s="20"/>
      <c r="O87" s="20"/>
      <c r="P87" s="20"/>
      <c r="Q87" s="20"/>
      <c r="R87" s="174"/>
      <c r="S87" s="174"/>
      <c r="T87" s="279"/>
    </row>
    <row r="88" spans="1:9" ht="12.75" customHeight="1">
      <c r="A88" s="258"/>
      <c r="B88" s="259"/>
      <c r="C88" s="259"/>
      <c r="D88" s="259"/>
      <c r="E88" s="259"/>
      <c r="F88" s="259"/>
      <c r="G88" s="259"/>
      <c r="H88" s="260"/>
      <c r="I88" s="260"/>
    </row>
    <row r="89" spans="1:9" ht="12.75" customHeight="1">
      <c r="A89" s="258"/>
      <c r="B89" s="259"/>
      <c r="C89" s="259"/>
      <c r="D89" s="259"/>
      <c r="E89" s="259"/>
      <c r="F89" s="259"/>
      <c r="G89" s="259"/>
      <c r="H89" s="260"/>
      <c r="I89" s="260"/>
    </row>
    <row r="90" spans="1:13" ht="12.75" customHeight="1">
      <c r="A90" s="258"/>
      <c r="B90" s="259"/>
      <c r="C90" s="259"/>
      <c r="D90" s="259"/>
      <c r="E90" s="259"/>
      <c r="F90" s="259"/>
      <c r="G90" s="259"/>
      <c r="H90" s="260"/>
      <c r="I90" s="260"/>
      <c r="J90" s="259"/>
      <c r="K90" s="259"/>
      <c r="L90" s="259"/>
      <c r="M90" s="259"/>
    </row>
    <row r="91" spans="1:9" ht="12.75" customHeight="1">
      <c r="A91" s="258"/>
      <c r="B91" s="259"/>
      <c r="C91" s="259"/>
      <c r="D91" s="259"/>
      <c r="E91" s="259"/>
      <c r="F91" s="259"/>
      <c r="G91" s="259"/>
      <c r="H91" s="260"/>
      <c r="I91" s="260"/>
    </row>
    <row r="92" spans="1:14" ht="12.75" customHeight="1">
      <c r="A92" s="258"/>
      <c r="B92" s="259"/>
      <c r="C92" s="259"/>
      <c r="D92" s="259"/>
      <c r="E92" s="259"/>
      <c r="F92" s="259"/>
      <c r="G92" s="259"/>
      <c r="H92" s="260"/>
      <c r="I92" s="260"/>
      <c r="J92" s="259"/>
      <c r="K92" s="259"/>
      <c r="L92" s="259"/>
      <c r="M92" s="259"/>
      <c r="N92" s="259"/>
    </row>
    <row r="93" spans="1:11" ht="12.75" customHeight="1">
      <c r="A93" s="258"/>
      <c r="B93" s="259"/>
      <c r="C93" s="259"/>
      <c r="D93" s="259"/>
      <c r="E93" s="259"/>
      <c r="F93" s="259"/>
      <c r="G93" s="259"/>
      <c r="H93" s="260"/>
      <c r="I93" s="260"/>
      <c r="J93" s="259"/>
      <c r="K93" s="259"/>
    </row>
    <row r="94" spans="1:12" ht="12.75" customHeight="1">
      <c r="A94" s="258"/>
      <c r="B94" s="259"/>
      <c r="C94" s="259"/>
      <c r="D94" s="259"/>
      <c r="E94" s="259"/>
      <c r="F94" s="259"/>
      <c r="G94" s="259"/>
      <c r="H94" s="260"/>
      <c r="I94" s="260"/>
      <c r="J94" s="259"/>
      <c r="K94" s="259"/>
      <c r="L94" s="259"/>
    </row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21.75" customHeight="1"/>
    <row r="140" spans="12:19" ht="18">
      <c r="L140" s="36"/>
      <c r="M140" s="36"/>
      <c r="N140" s="36"/>
      <c r="O140" s="36"/>
      <c r="P140" s="36"/>
      <c r="Q140" s="36"/>
      <c r="R140" s="261"/>
      <c r="S140" s="261"/>
    </row>
    <row r="141" spans="12:19" ht="18">
      <c r="L141" s="36"/>
      <c r="M141" s="36"/>
      <c r="N141" s="36"/>
      <c r="O141" s="36"/>
      <c r="P141" s="36"/>
      <c r="Q141" s="36"/>
      <c r="R141" s="261"/>
      <c r="S141" s="261"/>
    </row>
    <row r="142" spans="12:19" ht="18">
      <c r="L142" s="36"/>
      <c r="M142" s="36"/>
      <c r="N142" s="36"/>
      <c r="O142" s="36"/>
      <c r="P142" s="36"/>
      <c r="Q142" s="36"/>
      <c r="R142" s="261"/>
      <c r="S142" s="261"/>
    </row>
    <row r="143" spans="12:19" ht="18">
      <c r="L143" s="36"/>
      <c r="M143" s="36"/>
      <c r="N143" s="36"/>
      <c r="O143" s="36"/>
      <c r="P143" s="36"/>
      <c r="Q143" s="36"/>
      <c r="R143" s="261"/>
      <c r="S143" s="261"/>
    </row>
    <row r="144" spans="12:19" ht="18">
      <c r="L144" s="36"/>
      <c r="M144" s="36"/>
      <c r="N144" s="36"/>
      <c r="O144" s="36"/>
      <c r="P144" s="36"/>
      <c r="Q144" s="36"/>
      <c r="R144" s="261"/>
      <c r="S144" s="261"/>
    </row>
    <row r="145" spans="12:19" ht="18">
      <c r="L145" s="36"/>
      <c r="M145" s="36"/>
      <c r="N145" s="36"/>
      <c r="O145" s="36"/>
      <c r="P145" s="36"/>
      <c r="Q145" s="36"/>
      <c r="R145" s="261"/>
      <c r="S145" s="261"/>
    </row>
    <row r="146" spans="12:19" ht="18">
      <c r="L146" s="36"/>
      <c r="M146" s="36"/>
      <c r="N146" s="36"/>
      <c r="O146" s="36"/>
      <c r="P146" s="36"/>
      <c r="Q146" s="36"/>
      <c r="R146" s="261"/>
      <c r="S146" s="261"/>
    </row>
    <row r="147" spans="12:19" ht="18">
      <c r="L147" s="36"/>
      <c r="M147" s="36"/>
      <c r="N147" s="36"/>
      <c r="O147" s="36"/>
      <c r="P147" s="36"/>
      <c r="Q147" s="36"/>
      <c r="R147" s="261"/>
      <c r="S147" s="261"/>
    </row>
    <row r="148" spans="12:19" ht="18">
      <c r="L148" s="36"/>
      <c r="M148" s="36"/>
      <c r="N148" s="36"/>
      <c r="O148" s="36"/>
      <c r="P148" s="36"/>
      <c r="Q148" s="36"/>
      <c r="R148" s="261"/>
      <c r="S148" s="261"/>
    </row>
    <row r="149" spans="12:19" ht="18">
      <c r="L149" s="36"/>
      <c r="M149" s="36"/>
      <c r="N149" s="36"/>
      <c r="O149" s="36"/>
      <c r="P149" s="36"/>
      <c r="Q149" s="36"/>
      <c r="R149" s="261"/>
      <c r="S149" s="261"/>
    </row>
    <row r="150" spans="12:19" ht="18">
      <c r="L150" s="36"/>
      <c r="M150" s="36"/>
      <c r="N150" s="36"/>
      <c r="O150" s="36"/>
      <c r="P150" s="36"/>
      <c r="Q150" s="36"/>
      <c r="R150" s="261"/>
      <c r="S150" s="261"/>
    </row>
    <row r="151" spans="12:19" ht="18">
      <c r="L151" s="36"/>
      <c r="M151" s="36"/>
      <c r="N151" s="36"/>
      <c r="O151" s="36"/>
      <c r="P151" s="36"/>
      <c r="Q151" s="36"/>
      <c r="R151" s="261"/>
      <c r="S151" s="261"/>
    </row>
    <row r="152" spans="12:19" ht="18">
      <c r="L152" s="36"/>
      <c r="M152" s="36"/>
      <c r="N152" s="36"/>
      <c r="O152" s="36"/>
      <c r="P152" s="36"/>
      <c r="Q152" s="36"/>
      <c r="R152" s="261"/>
      <c r="S152" s="261"/>
    </row>
    <row r="153" spans="12:19" ht="18">
      <c r="L153" s="36"/>
      <c r="M153" s="36"/>
      <c r="N153" s="36"/>
      <c r="O153" s="36"/>
      <c r="P153" s="36"/>
      <c r="Q153" s="36"/>
      <c r="R153" s="261"/>
      <c r="S153" s="261"/>
    </row>
    <row r="154" spans="12:19" ht="18">
      <c r="L154" s="36"/>
      <c r="M154" s="36"/>
      <c r="N154" s="36"/>
      <c r="O154" s="36"/>
      <c r="P154" s="36"/>
      <c r="Q154" s="36"/>
      <c r="R154" s="261"/>
      <c r="S154" s="261"/>
    </row>
    <row r="155" spans="12:19" ht="18">
      <c r="L155" s="36"/>
      <c r="M155" s="36"/>
      <c r="N155" s="36"/>
      <c r="O155" s="36"/>
      <c r="P155" s="36"/>
      <c r="Q155" s="36"/>
      <c r="R155" s="261"/>
      <c r="S155" s="261"/>
    </row>
    <row r="156" spans="12:19" ht="18">
      <c r="L156" s="36"/>
      <c r="M156" s="36"/>
      <c r="N156" s="36"/>
      <c r="O156" s="36"/>
      <c r="P156" s="36"/>
      <c r="Q156" s="36"/>
      <c r="R156" s="261"/>
      <c r="S156" s="261"/>
    </row>
    <row r="157" spans="12:19" ht="18">
      <c r="L157" s="36"/>
      <c r="M157" s="36"/>
      <c r="N157" s="36"/>
      <c r="O157" s="36"/>
      <c r="P157" s="36"/>
      <c r="Q157" s="36"/>
      <c r="R157" s="261"/>
      <c r="S157" s="261"/>
    </row>
    <row r="158" spans="12:19" ht="18">
      <c r="L158" s="36"/>
      <c r="M158" s="36"/>
      <c r="N158" s="36"/>
      <c r="O158" s="36"/>
      <c r="P158" s="36"/>
      <c r="Q158" s="36"/>
      <c r="R158" s="261"/>
      <c r="S158" s="261"/>
    </row>
    <row r="159" spans="12:19" ht="18">
      <c r="L159" s="36"/>
      <c r="M159" s="36"/>
      <c r="N159" s="36"/>
      <c r="O159" s="36"/>
      <c r="P159" s="36"/>
      <c r="Q159" s="36"/>
      <c r="R159" s="261"/>
      <c r="S159" s="261"/>
    </row>
    <row r="160" spans="12:19" ht="18">
      <c r="L160" s="36"/>
      <c r="M160" s="36"/>
      <c r="N160" s="36"/>
      <c r="O160" s="36"/>
      <c r="P160" s="36"/>
      <c r="Q160" s="36"/>
      <c r="R160" s="261"/>
      <c r="S160" s="261"/>
    </row>
    <row r="161" spans="12:19" ht="18">
      <c r="L161" s="36"/>
      <c r="M161" s="36"/>
      <c r="N161" s="36"/>
      <c r="O161" s="36"/>
      <c r="P161" s="36"/>
      <c r="Q161" s="36"/>
      <c r="R161" s="261"/>
      <c r="S161" s="261"/>
    </row>
    <row r="162" spans="12:19" ht="18">
      <c r="L162" s="36"/>
      <c r="M162" s="36"/>
      <c r="N162" s="36"/>
      <c r="O162" s="36"/>
      <c r="P162" s="36"/>
      <c r="Q162" s="36"/>
      <c r="R162" s="261"/>
      <c r="S162" s="261"/>
    </row>
    <row r="163" spans="12:19" ht="18">
      <c r="L163" s="36"/>
      <c r="M163" s="36"/>
      <c r="N163" s="36"/>
      <c r="O163" s="36"/>
      <c r="P163" s="36"/>
      <c r="Q163" s="36"/>
      <c r="R163" s="261"/>
      <c r="S163" s="261"/>
    </row>
    <row r="164" spans="12:19" ht="18">
      <c r="L164" s="36"/>
      <c r="M164" s="36"/>
      <c r="N164" s="36"/>
      <c r="O164" s="36"/>
      <c r="P164" s="36"/>
      <c r="Q164" s="36"/>
      <c r="R164" s="261"/>
      <c r="S164" s="261"/>
    </row>
    <row r="165" spans="12:19" ht="18">
      <c r="L165" s="36"/>
      <c r="M165" s="36"/>
      <c r="N165" s="36"/>
      <c r="O165" s="36"/>
      <c r="P165" s="36"/>
      <c r="Q165" s="36"/>
      <c r="R165" s="261"/>
      <c r="S165" s="261"/>
    </row>
  </sheetData>
  <sheetProtection/>
  <mergeCells count="32">
    <mergeCell ref="R9:R10"/>
    <mergeCell ref="S9:S10"/>
    <mergeCell ref="P9:P10"/>
    <mergeCell ref="Q9:Q10"/>
    <mergeCell ref="L8:L10"/>
    <mergeCell ref="M8:M10"/>
    <mergeCell ref="O9:O10"/>
    <mergeCell ref="N9:N10"/>
    <mergeCell ref="N8:O8"/>
    <mergeCell ref="P8:Q8"/>
    <mergeCell ref="A1:B1"/>
    <mergeCell ref="A3:S3"/>
    <mergeCell ref="A4:S4"/>
    <mergeCell ref="H8:I8"/>
    <mergeCell ref="E8:G8"/>
    <mergeCell ref="R8:S8"/>
    <mergeCell ref="K8:K10"/>
    <mergeCell ref="C8:C10"/>
    <mergeCell ref="H9:H10"/>
    <mergeCell ref="I9:I10"/>
    <mergeCell ref="F9:G9"/>
    <mergeCell ref="A6:B10"/>
    <mergeCell ref="D8:D10"/>
    <mergeCell ref="E9:E10"/>
    <mergeCell ref="A2:S2"/>
    <mergeCell ref="L6:S7"/>
    <mergeCell ref="A11:B11"/>
    <mergeCell ref="A12:B12"/>
    <mergeCell ref="C7:I7"/>
    <mergeCell ref="C6:K6"/>
    <mergeCell ref="J7:K7"/>
    <mergeCell ref="J8:J10"/>
  </mergeCells>
  <printOptions/>
  <pageMargins left="1" right="0.25" top="1" bottom="0.5" header="0" footer="0"/>
  <pageSetup horizontalDpi="600" verticalDpi="600" orientation="landscape" paperSize="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69"/>
  <sheetViews>
    <sheetView zoomScalePageLayoutView="0" workbookViewId="0" topLeftCell="A1">
      <pane ySplit="4485" topLeftCell="A4" activePane="bottomLeft" state="split"/>
      <selection pane="topLeft" activeCell="Q10" sqref="Q10"/>
      <selection pane="bottomLeft" activeCell="C20" sqref="C20"/>
    </sheetView>
  </sheetViews>
  <sheetFormatPr defaultColWidth="9.140625" defaultRowHeight="12.75"/>
  <cols>
    <col min="1" max="1" width="4.421875" style="0" customWidth="1"/>
    <col min="2" max="2" width="21.00390625" style="62" customWidth="1"/>
    <col min="3" max="3" width="8.28125" style="0" customWidth="1"/>
    <col min="4" max="4" width="9.00390625" style="0" customWidth="1"/>
    <col min="5" max="5" width="7.28125" style="0" customWidth="1"/>
    <col min="6" max="6" width="10.140625" style="0" customWidth="1"/>
    <col min="7" max="8" width="8.8515625" style="0" customWidth="1"/>
    <col min="9" max="10" width="8.421875" style="0" customWidth="1"/>
    <col min="11" max="11" width="7.57421875" style="0" customWidth="1"/>
    <col min="12" max="12" width="8.7109375" style="0" customWidth="1"/>
    <col min="13" max="13" width="7.7109375" style="0" customWidth="1"/>
    <col min="14" max="14" width="8.00390625" style="0" customWidth="1"/>
    <col min="15" max="15" width="8.421875" style="0" customWidth="1"/>
  </cols>
  <sheetData>
    <row r="1" spans="1:2" ht="16.5">
      <c r="A1" s="413" t="s">
        <v>7</v>
      </c>
      <c r="B1" s="413"/>
    </row>
    <row r="2" spans="1:15" ht="18.75">
      <c r="A2" s="414" t="s">
        <v>88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</row>
    <row r="3" spans="1:15" ht="18.75">
      <c r="A3" s="381" t="s">
        <v>152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</row>
    <row r="4" spans="1:15" ht="18.75">
      <c r="A4" s="415" t="s">
        <v>282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</row>
    <row r="5" spans="1:15" ht="18.7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15" s="32" customFormat="1" ht="12.75">
      <c r="A6" s="298"/>
      <c r="B6" s="299"/>
      <c r="C6" s="324" t="s">
        <v>85</v>
      </c>
      <c r="D6" s="324"/>
      <c r="E6" s="324"/>
      <c r="F6" s="324" t="s">
        <v>86</v>
      </c>
      <c r="G6" s="324"/>
      <c r="H6" s="324"/>
      <c r="I6" s="324"/>
      <c r="J6" s="324"/>
      <c r="K6" s="324"/>
      <c r="L6" s="324"/>
      <c r="M6" s="324"/>
      <c r="N6" s="324"/>
      <c r="O6" s="324"/>
    </row>
    <row r="7" spans="1:15" s="32" customFormat="1" ht="12.75" customHeight="1">
      <c r="A7" s="300"/>
      <c r="B7" s="301"/>
      <c r="C7" s="281" t="s">
        <v>9</v>
      </c>
      <c r="D7" s="286" t="s">
        <v>44</v>
      </c>
      <c r="E7" s="286"/>
      <c r="F7" s="286" t="s">
        <v>9</v>
      </c>
      <c r="G7" s="286" t="s">
        <v>44</v>
      </c>
      <c r="H7" s="286"/>
      <c r="I7" s="286"/>
      <c r="J7" s="286"/>
      <c r="K7" s="286"/>
      <c r="L7" s="286"/>
      <c r="M7" s="286"/>
      <c r="N7" s="286"/>
      <c r="O7" s="286"/>
    </row>
    <row r="8" spans="1:15" s="32" customFormat="1" ht="12.75">
      <c r="A8" s="300"/>
      <c r="B8" s="301"/>
      <c r="C8" s="282"/>
      <c r="D8" s="281" t="s">
        <v>28</v>
      </c>
      <c r="E8" s="281" t="s">
        <v>29</v>
      </c>
      <c r="F8" s="286"/>
      <c r="G8" s="286" t="s">
        <v>30</v>
      </c>
      <c r="H8" s="286"/>
      <c r="I8" s="286"/>
      <c r="J8" s="286"/>
      <c r="K8" s="286"/>
      <c r="L8" s="286" t="s">
        <v>31</v>
      </c>
      <c r="M8" s="286"/>
      <c r="N8" s="286"/>
      <c r="O8" s="286"/>
    </row>
    <row r="9" spans="1:15" s="32" customFormat="1" ht="12.75">
      <c r="A9" s="300"/>
      <c r="B9" s="301"/>
      <c r="C9" s="282"/>
      <c r="D9" s="282"/>
      <c r="E9" s="282"/>
      <c r="F9" s="286"/>
      <c r="G9" s="286" t="s">
        <v>9</v>
      </c>
      <c r="H9" s="286" t="s">
        <v>44</v>
      </c>
      <c r="I9" s="286"/>
      <c r="J9" s="286"/>
      <c r="K9" s="286"/>
      <c r="L9" s="286" t="s">
        <v>9</v>
      </c>
      <c r="M9" s="286" t="s">
        <v>44</v>
      </c>
      <c r="N9" s="286"/>
      <c r="O9" s="286"/>
    </row>
    <row r="10" spans="1:15" s="32" customFormat="1" ht="66.75" customHeight="1">
      <c r="A10" s="302"/>
      <c r="B10" s="303"/>
      <c r="C10" s="283"/>
      <c r="D10" s="283"/>
      <c r="E10" s="283"/>
      <c r="F10" s="286"/>
      <c r="G10" s="286"/>
      <c r="H10" s="262" t="s">
        <v>164</v>
      </c>
      <c r="I10" s="262" t="s">
        <v>165</v>
      </c>
      <c r="J10" s="262" t="s">
        <v>166</v>
      </c>
      <c r="K10" s="262" t="s">
        <v>123</v>
      </c>
      <c r="L10" s="286"/>
      <c r="M10" s="262" t="s">
        <v>164</v>
      </c>
      <c r="N10" s="262" t="s">
        <v>165</v>
      </c>
      <c r="O10" s="262" t="s">
        <v>166</v>
      </c>
    </row>
    <row r="11" spans="1:15" s="32" customFormat="1" ht="12.75">
      <c r="A11" s="304" t="s">
        <v>40</v>
      </c>
      <c r="B11" s="305"/>
      <c r="C11" s="58">
        <v>1</v>
      </c>
      <c r="D11" s="58">
        <v>2</v>
      </c>
      <c r="E11" s="58">
        <v>3</v>
      </c>
      <c r="F11" s="58">
        <v>4</v>
      </c>
      <c r="G11" s="58">
        <v>5</v>
      </c>
      <c r="H11" s="58">
        <v>6</v>
      </c>
      <c r="I11" s="58">
        <v>7</v>
      </c>
      <c r="J11" s="58">
        <v>8</v>
      </c>
      <c r="K11" s="58">
        <v>9</v>
      </c>
      <c r="L11" s="58">
        <v>10</v>
      </c>
      <c r="M11" s="58">
        <v>11</v>
      </c>
      <c r="N11" s="58">
        <v>12</v>
      </c>
      <c r="O11" s="58">
        <v>13</v>
      </c>
    </row>
    <row r="12" spans="1:15" ht="18.75" customHeight="1">
      <c r="A12" s="73" t="s">
        <v>97</v>
      </c>
      <c r="B12" s="71"/>
      <c r="C12" s="263">
        <f aca="true" t="shared" si="0" ref="C12:O12">C13+C19</f>
        <v>3599</v>
      </c>
      <c r="D12" s="263">
        <f t="shared" si="0"/>
        <v>2975</v>
      </c>
      <c r="E12" s="263">
        <f t="shared" si="0"/>
        <v>624</v>
      </c>
      <c r="F12" s="263">
        <f t="shared" si="0"/>
        <v>105667</v>
      </c>
      <c r="G12" s="263">
        <f t="shared" si="0"/>
        <v>86976</v>
      </c>
      <c r="H12" s="263">
        <f t="shared" si="0"/>
        <v>46164</v>
      </c>
      <c r="I12" s="263">
        <f t="shared" si="0"/>
        <v>2159</v>
      </c>
      <c r="J12" s="263">
        <f t="shared" si="0"/>
        <v>37305</v>
      </c>
      <c r="K12" s="263">
        <f t="shared" si="0"/>
        <v>1034</v>
      </c>
      <c r="L12" s="263">
        <f t="shared" si="0"/>
        <v>16272</v>
      </c>
      <c r="M12" s="263">
        <f t="shared" si="0"/>
        <v>6285</v>
      </c>
      <c r="N12" s="263">
        <f t="shared" si="0"/>
        <v>5433</v>
      </c>
      <c r="O12" s="263">
        <f t="shared" si="0"/>
        <v>4554</v>
      </c>
    </row>
    <row r="13" spans="1:15" ht="18.75" customHeight="1">
      <c r="A13" s="72" t="s">
        <v>260</v>
      </c>
      <c r="B13" s="72"/>
      <c r="C13" s="264">
        <f aca="true" t="shared" si="1" ref="C13:O13">SUM(C14:C18)</f>
        <v>31</v>
      </c>
      <c r="D13" s="264">
        <f t="shared" si="1"/>
        <v>31</v>
      </c>
      <c r="E13" s="264">
        <f t="shared" si="1"/>
        <v>0</v>
      </c>
      <c r="F13" s="264">
        <f t="shared" si="1"/>
        <v>1073</v>
      </c>
      <c r="G13" s="264">
        <f t="shared" si="1"/>
        <v>643</v>
      </c>
      <c r="H13" s="264">
        <f t="shared" si="1"/>
        <v>319</v>
      </c>
      <c r="I13" s="264">
        <f t="shared" si="1"/>
        <v>253</v>
      </c>
      <c r="J13" s="264">
        <f t="shared" si="1"/>
        <v>71</v>
      </c>
      <c r="K13" s="264">
        <f t="shared" si="1"/>
        <v>0</v>
      </c>
      <c r="L13" s="264">
        <f t="shared" si="1"/>
        <v>430</v>
      </c>
      <c r="M13" s="264">
        <f t="shared" si="1"/>
        <v>86</v>
      </c>
      <c r="N13" s="264">
        <f t="shared" si="1"/>
        <v>336</v>
      </c>
      <c r="O13" s="264">
        <f t="shared" si="1"/>
        <v>8</v>
      </c>
    </row>
    <row r="14" spans="1:15" ht="18.75" customHeight="1">
      <c r="A14" s="115">
        <v>1</v>
      </c>
      <c r="B14" s="143" t="s">
        <v>233</v>
      </c>
      <c r="C14" s="144">
        <f>D14+E14</f>
        <v>6</v>
      </c>
      <c r="D14" s="144">
        <v>6</v>
      </c>
      <c r="E14" s="144"/>
      <c r="F14" s="144">
        <f>G14+L14</f>
        <v>84</v>
      </c>
      <c r="G14" s="144">
        <f>H14+I14+J14+K14</f>
        <v>42</v>
      </c>
      <c r="H14" s="144">
        <v>42</v>
      </c>
      <c r="I14" s="144"/>
      <c r="J14" s="144"/>
      <c r="K14" s="144"/>
      <c r="L14" s="144">
        <f>M14+N14+O14</f>
        <v>42</v>
      </c>
      <c r="M14" s="144">
        <v>42</v>
      </c>
      <c r="N14" s="144"/>
      <c r="O14" s="144"/>
    </row>
    <row r="15" spans="1:15" ht="25.5">
      <c r="A15" s="115">
        <v>2</v>
      </c>
      <c r="B15" s="143" t="s">
        <v>261</v>
      </c>
      <c r="C15" s="144">
        <f>D15+E15</f>
        <v>20</v>
      </c>
      <c r="D15" s="265">
        <v>20</v>
      </c>
      <c r="E15" s="265"/>
      <c r="F15" s="265">
        <f>G15+L15</f>
        <v>321</v>
      </c>
      <c r="G15" s="265">
        <f>H15+I15+J15+K15</f>
        <v>277</v>
      </c>
      <c r="H15" s="265">
        <v>277</v>
      </c>
      <c r="I15" s="265">
        <v>0</v>
      </c>
      <c r="J15" s="265">
        <v>0</v>
      </c>
      <c r="K15" s="265"/>
      <c r="L15" s="265">
        <f>M15+N15+O15</f>
        <v>44</v>
      </c>
      <c r="M15" s="265">
        <v>44</v>
      </c>
      <c r="N15" s="265">
        <v>0</v>
      </c>
      <c r="O15" s="144">
        <v>0</v>
      </c>
    </row>
    <row r="16" spans="1:15" ht="25.5">
      <c r="A16" s="115">
        <v>3</v>
      </c>
      <c r="B16" s="143" t="s">
        <v>262</v>
      </c>
      <c r="C16" s="144"/>
      <c r="D16" s="144"/>
      <c r="E16" s="144"/>
      <c r="F16" s="144">
        <f>G16+L16</f>
        <v>589</v>
      </c>
      <c r="G16" s="144">
        <f>H16+I16+J16+K16</f>
        <v>253</v>
      </c>
      <c r="H16" s="144"/>
      <c r="I16" s="144">
        <v>253</v>
      </c>
      <c r="J16" s="144"/>
      <c r="K16" s="144"/>
      <c r="L16" s="144">
        <f>M16+N16+O16</f>
        <v>336</v>
      </c>
      <c r="M16" s="144"/>
      <c r="N16" s="144">
        <v>336</v>
      </c>
      <c r="O16" s="144"/>
    </row>
    <row r="17" spans="1:15" ht="25.5">
      <c r="A17" s="115">
        <v>4</v>
      </c>
      <c r="B17" s="143" t="s">
        <v>263</v>
      </c>
      <c r="C17" s="144">
        <f>D17+E17</f>
        <v>5</v>
      </c>
      <c r="D17" s="265">
        <v>5</v>
      </c>
      <c r="E17" s="265"/>
      <c r="F17" s="265">
        <f>G17+L17</f>
        <v>79</v>
      </c>
      <c r="G17" s="265">
        <f>H17+I17+J17+K17</f>
        <v>71</v>
      </c>
      <c r="H17" s="265">
        <v>0</v>
      </c>
      <c r="I17" s="265">
        <v>0</v>
      </c>
      <c r="J17" s="265">
        <v>71</v>
      </c>
      <c r="K17" s="265">
        <v>0</v>
      </c>
      <c r="L17" s="265">
        <f>M17+N17+O17</f>
        <v>8</v>
      </c>
      <c r="M17" s="265"/>
      <c r="N17" s="265"/>
      <c r="O17" s="144">
        <v>8</v>
      </c>
    </row>
    <row r="18" spans="1:15" ht="25.5">
      <c r="A18" s="115">
        <v>5</v>
      </c>
      <c r="B18" s="143" t="s">
        <v>264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</row>
    <row r="19" spans="1:15" ht="18.75" customHeight="1">
      <c r="A19" s="73" t="s">
        <v>98</v>
      </c>
      <c r="B19" s="71"/>
      <c r="C19" s="264">
        <f aca="true" t="shared" si="2" ref="C19:O19">SUM(C20:C82)</f>
        <v>3568</v>
      </c>
      <c r="D19" s="264">
        <f t="shared" si="2"/>
        <v>2944</v>
      </c>
      <c r="E19" s="264">
        <f t="shared" si="2"/>
        <v>624</v>
      </c>
      <c r="F19" s="264">
        <f t="shared" si="2"/>
        <v>104594</v>
      </c>
      <c r="G19" s="264">
        <f t="shared" si="2"/>
        <v>86333</v>
      </c>
      <c r="H19" s="264">
        <f t="shared" si="2"/>
        <v>45845</v>
      </c>
      <c r="I19" s="264">
        <f t="shared" si="2"/>
        <v>1906</v>
      </c>
      <c r="J19" s="264">
        <f t="shared" si="2"/>
        <v>37234</v>
      </c>
      <c r="K19" s="264">
        <f t="shared" si="2"/>
        <v>1034</v>
      </c>
      <c r="L19" s="264">
        <f t="shared" si="2"/>
        <v>15842</v>
      </c>
      <c r="M19" s="264">
        <f t="shared" si="2"/>
        <v>6199</v>
      </c>
      <c r="N19" s="264">
        <f t="shared" si="2"/>
        <v>5097</v>
      </c>
      <c r="O19" s="264">
        <f t="shared" si="2"/>
        <v>4546</v>
      </c>
    </row>
    <row r="20" spans="1:15" ht="15.75">
      <c r="A20" s="107">
        <v>1</v>
      </c>
      <c r="B20" s="108" t="s">
        <v>169</v>
      </c>
      <c r="C20" s="155">
        <f>D20+E20</f>
        <v>52</v>
      </c>
      <c r="D20" s="155">
        <v>41</v>
      </c>
      <c r="E20" s="155">
        <v>11</v>
      </c>
      <c r="F20" s="155">
        <f>G20+L20</f>
        <v>1935</v>
      </c>
      <c r="G20" s="155">
        <f>H20+I20+J20+K20</f>
        <v>1120</v>
      </c>
      <c r="H20" s="155">
        <v>812</v>
      </c>
      <c r="I20" s="266">
        <v>34</v>
      </c>
      <c r="J20" s="266">
        <v>274</v>
      </c>
      <c r="K20" s="155">
        <v>0</v>
      </c>
      <c r="L20" s="155">
        <f>M20+N20+O20</f>
        <v>815</v>
      </c>
      <c r="M20" s="155"/>
      <c r="N20" s="155"/>
      <c r="O20" s="155">
        <v>815</v>
      </c>
    </row>
    <row r="21" spans="1:15" ht="15.75">
      <c r="A21" s="107">
        <v>2</v>
      </c>
      <c r="B21" s="108" t="s">
        <v>254</v>
      </c>
      <c r="C21" s="155">
        <f aca="true" t="shared" si="3" ref="C21:C82">D21+E21</f>
        <v>47</v>
      </c>
      <c r="D21" s="155">
        <v>36</v>
      </c>
      <c r="E21" s="155">
        <v>11</v>
      </c>
      <c r="F21" s="155">
        <f aca="true" t="shared" si="4" ref="F21:F82">G21+L21</f>
        <v>3476</v>
      </c>
      <c r="G21" s="155">
        <f aca="true" t="shared" si="5" ref="G21:G82">H21+I21+J21+K21</f>
        <v>3052</v>
      </c>
      <c r="H21" s="155">
        <v>932</v>
      </c>
      <c r="I21" s="155">
        <v>14</v>
      </c>
      <c r="J21" s="155">
        <v>1962</v>
      </c>
      <c r="K21" s="155">
        <v>144</v>
      </c>
      <c r="L21" s="155">
        <f aca="true" t="shared" si="6" ref="L21:L82">M21+N21+O21</f>
        <v>424</v>
      </c>
      <c r="M21" s="155">
        <v>3</v>
      </c>
      <c r="N21" s="155">
        <v>421</v>
      </c>
      <c r="O21" s="155"/>
    </row>
    <row r="22" spans="1:15" ht="15.75">
      <c r="A22" s="107">
        <v>3</v>
      </c>
      <c r="B22" s="108" t="s">
        <v>170</v>
      </c>
      <c r="C22" s="155">
        <f t="shared" si="3"/>
        <v>34</v>
      </c>
      <c r="D22" s="155">
        <v>34</v>
      </c>
      <c r="E22" s="155"/>
      <c r="F22" s="155">
        <f t="shared" si="4"/>
        <v>1606</v>
      </c>
      <c r="G22" s="155">
        <f t="shared" si="5"/>
        <v>1533</v>
      </c>
      <c r="H22" s="155">
        <v>784</v>
      </c>
      <c r="I22" s="155">
        <v>20</v>
      </c>
      <c r="J22" s="155">
        <v>729</v>
      </c>
      <c r="K22" s="155"/>
      <c r="L22" s="155">
        <f t="shared" si="6"/>
        <v>73</v>
      </c>
      <c r="M22" s="155"/>
      <c r="N22" s="155"/>
      <c r="O22" s="155">
        <v>73</v>
      </c>
    </row>
    <row r="23" spans="1:15" ht="15.75">
      <c r="A23" s="107">
        <v>4</v>
      </c>
      <c r="B23" s="108" t="s">
        <v>171</v>
      </c>
      <c r="C23" s="155">
        <f t="shared" si="3"/>
        <v>55</v>
      </c>
      <c r="D23" s="155">
        <v>55</v>
      </c>
      <c r="E23" s="155">
        <v>0</v>
      </c>
      <c r="F23" s="155">
        <f t="shared" si="4"/>
        <v>326</v>
      </c>
      <c r="G23" s="155">
        <f t="shared" si="5"/>
        <v>324</v>
      </c>
      <c r="H23" s="155">
        <v>184</v>
      </c>
      <c r="I23" s="155">
        <v>0</v>
      </c>
      <c r="J23" s="155">
        <v>140</v>
      </c>
      <c r="K23" s="155">
        <v>0</v>
      </c>
      <c r="L23" s="155">
        <f t="shared" si="6"/>
        <v>2</v>
      </c>
      <c r="M23" s="155">
        <v>0</v>
      </c>
      <c r="N23" s="155">
        <v>0</v>
      </c>
      <c r="O23" s="155">
        <v>2</v>
      </c>
    </row>
    <row r="24" spans="1:15" ht="15.75">
      <c r="A24" s="107">
        <v>5</v>
      </c>
      <c r="B24" s="108" t="s">
        <v>172</v>
      </c>
      <c r="C24" s="155">
        <f t="shared" si="3"/>
        <v>44</v>
      </c>
      <c r="D24" s="155">
        <v>43</v>
      </c>
      <c r="E24" s="155">
        <v>1</v>
      </c>
      <c r="F24" s="155">
        <f t="shared" si="4"/>
        <v>473</v>
      </c>
      <c r="G24" s="155">
        <f t="shared" si="5"/>
        <v>473</v>
      </c>
      <c r="H24" s="155">
        <v>406</v>
      </c>
      <c r="I24" s="155">
        <v>0</v>
      </c>
      <c r="J24" s="155">
        <v>67</v>
      </c>
      <c r="K24" s="155">
        <v>0</v>
      </c>
      <c r="L24" s="155">
        <f t="shared" si="6"/>
        <v>0</v>
      </c>
      <c r="M24" s="155">
        <v>0</v>
      </c>
      <c r="N24" s="155">
        <v>0</v>
      </c>
      <c r="O24" s="155">
        <v>0</v>
      </c>
    </row>
    <row r="25" spans="1:15" ht="15.75">
      <c r="A25" s="107">
        <v>6</v>
      </c>
      <c r="B25" s="108" t="s">
        <v>173</v>
      </c>
      <c r="C25" s="155">
        <f t="shared" si="3"/>
        <v>18</v>
      </c>
      <c r="D25" s="155">
        <v>18</v>
      </c>
      <c r="E25" s="155">
        <v>0</v>
      </c>
      <c r="F25" s="155">
        <v>0</v>
      </c>
      <c r="G25" s="155">
        <v>0</v>
      </c>
      <c r="H25" s="155">
        <v>0</v>
      </c>
      <c r="I25" s="155">
        <v>0</v>
      </c>
      <c r="J25" s="155">
        <v>0</v>
      </c>
      <c r="K25" s="155">
        <v>0</v>
      </c>
      <c r="L25" s="155">
        <f t="shared" si="6"/>
        <v>0</v>
      </c>
      <c r="M25" s="155">
        <v>0</v>
      </c>
      <c r="N25" s="155">
        <v>0</v>
      </c>
      <c r="O25" s="155">
        <v>0</v>
      </c>
    </row>
    <row r="26" spans="1:15" ht="15.75">
      <c r="A26" s="107">
        <v>7</v>
      </c>
      <c r="B26" s="108" t="s">
        <v>174</v>
      </c>
      <c r="C26" s="155">
        <f t="shared" si="3"/>
        <v>69</v>
      </c>
      <c r="D26" s="155">
        <v>58</v>
      </c>
      <c r="E26" s="155">
        <v>11</v>
      </c>
      <c r="F26" s="155">
        <f t="shared" si="4"/>
        <v>1491</v>
      </c>
      <c r="G26" s="155">
        <f t="shared" si="5"/>
        <v>1488</v>
      </c>
      <c r="H26" s="155">
        <v>1219</v>
      </c>
      <c r="I26" s="155">
        <v>9</v>
      </c>
      <c r="J26" s="155">
        <v>258</v>
      </c>
      <c r="K26" s="155">
        <v>2</v>
      </c>
      <c r="L26" s="155">
        <f t="shared" si="6"/>
        <v>3</v>
      </c>
      <c r="M26" s="155"/>
      <c r="N26" s="155"/>
      <c r="O26" s="155">
        <v>3</v>
      </c>
    </row>
    <row r="27" spans="1:15" ht="15.75">
      <c r="A27" s="107">
        <v>8</v>
      </c>
      <c r="B27" s="108" t="s">
        <v>175</v>
      </c>
      <c r="C27" s="155">
        <f t="shared" si="3"/>
        <v>73</v>
      </c>
      <c r="D27" s="155">
        <v>63</v>
      </c>
      <c r="E27" s="155">
        <v>10</v>
      </c>
      <c r="F27" s="155">
        <f t="shared" si="4"/>
        <v>1038</v>
      </c>
      <c r="G27" s="155">
        <f t="shared" si="5"/>
        <v>1038</v>
      </c>
      <c r="H27" s="155">
        <v>737</v>
      </c>
      <c r="I27" s="155">
        <v>158</v>
      </c>
      <c r="J27" s="155">
        <v>143</v>
      </c>
      <c r="K27" s="155">
        <v>0</v>
      </c>
      <c r="L27" s="155">
        <f t="shared" si="6"/>
        <v>0</v>
      </c>
      <c r="M27" s="155">
        <v>0</v>
      </c>
      <c r="N27" s="155">
        <v>0</v>
      </c>
      <c r="O27" s="155">
        <v>0</v>
      </c>
    </row>
    <row r="28" spans="1:15" ht="15.75">
      <c r="A28" s="107">
        <v>9</v>
      </c>
      <c r="B28" s="108" t="s">
        <v>176</v>
      </c>
      <c r="C28" s="155">
        <f t="shared" si="3"/>
        <v>81</v>
      </c>
      <c r="D28" s="155">
        <v>75</v>
      </c>
      <c r="E28" s="155">
        <v>6</v>
      </c>
      <c r="F28" s="155">
        <f t="shared" si="4"/>
        <v>1846</v>
      </c>
      <c r="G28" s="155">
        <f t="shared" si="5"/>
        <v>1838</v>
      </c>
      <c r="H28" s="155">
        <v>1005</v>
      </c>
      <c r="I28" s="155">
        <v>0</v>
      </c>
      <c r="J28" s="155">
        <v>833</v>
      </c>
      <c r="K28" s="155">
        <v>0</v>
      </c>
      <c r="L28" s="155">
        <f t="shared" si="6"/>
        <v>8</v>
      </c>
      <c r="M28" s="155">
        <v>8</v>
      </c>
      <c r="N28" s="155">
        <v>0</v>
      </c>
      <c r="O28" s="155">
        <v>0</v>
      </c>
    </row>
    <row r="29" spans="1:15" ht="15.75">
      <c r="A29" s="107">
        <v>10</v>
      </c>
      <c r="B29" s="108" t="s">
        <v>177</v>
      </c>
      <c r="C29" s="155">
        <f t="shared" si="3"/>
        <v>77</v>
      </c>
      <c r="D29" s="155">
        <v>40</v>
      </c>
      <c r="E29" s="155">
        <v>37</v>
      </c>
      <c r="F29" s="155">
        <f t="shared" si="4"/>
        <v>1042</v>
      </c>
      <c r="G29" s="155">
        <f t="shared" si="5"/>
        <v>1042</v>
      </c>
      <c r="H29" s="155">
        <v>694</v>
      </c>
      <c r="I29" s="155">
        <v>0</v>
      </c>
      <c r="J29" s="155">
        <v>335</v>
      </c>
      <c r="K29" s="155">
        <v>13</v>
      </c>
      <c r="L29" s="155">
        <f t="shared" si="6"/>
        <v>0</v>
      </c>
      <c r="M29" s="155">
        <v>0</v>
      </c>
      <c r="N29" s="155">
        <v>0</v>
      </c>
      <c r="O29" s="155">
        <v>0</v>
      </c>
    </row>
    <row r="30" spans="1:15" ht="15.75">
      <c r="A30" s="107">
        <v>11</v>
      </c>
      <c r="B30" s="108" t="s">
        <v>178</v>
      </c>
      <c r="C30" s="155">
        <f t="shared" si="3"/>
        <v>80</v>
      </c>
      <c r="D30" s="155">
        <v>80</v>
      </c>
      <c r="E30" s="155">
        <v>0</v>
      </c>
      <c r="F30" s="155">
        <f t="shared" si="4"/>
        <v>2260</v>
      </c>
      <c r="G30" s="155">
        <f t="shared" si="5"/>
        <v>1752</v>
      </c>
      <c r="H30" s="155">
        <v>1330</v>
      </c>
      <c r="I30" s="155">
        <v>0</v>
      </c>
      <c r="J30" s="155">
        <v>266</v>
      </c>
      <c r="K30" s="155">
        <v>156</v>
      </c>
      <c r="L30" s="155">
        <f t="shared" si="6"/>
        <v>508</v>
      </c>
      <c r="M30" s="155">
        <v>467</v>
      </c>
      <c r="N30" s="155">
        <v>0</v>
      </c>
      <c r="O30" s="155">
        <v>41</v>
      </c>
    </row>
    <row r="31" spans="1:15" ht="15.75">
      <c r="A31" s="107">
        <v>12</v>
      </c>
      <c r="B31" s="108" t="s">
        <v>179</v>
      </c>
      <c r="C31" s="155">
        <f t="shared" si="3"/>
        <v>63</v>
      </c>
      <c r="D31" s="155">
        <v>62</v>
      </c>
      <c r="E31" s="155">
        <v>1</v>
      </c>
      <c r="F31" s="155">
        <f t="shared" si="4"/>
        <v>693</v>
      </c>
      <c r="G31" s="155">
        <f t="shared" si="5"/>
        <v>681</v>
      </c>
      <c r="H31" s="155">
        <v>536</v>
      </c>
      <c r="I31" s="155">
        <v>20</v>
      </c>
      <c r="J31" s="155">
        <v>125</v>
      </c>
      <c r="K31" s="155"/>
      <c r="L31" s="155">
        <f t="shared" si="6"/>
        <v>12</v>
      </c>
      <c r="M31" s="155">
        <v>12</v>
      </c>
      <c r="N31" s="155"/>
      <c r="O31" s="155"/>
    </row>
    <row r="32" spans="1:15" ht="15.75">
      <c r="A32" s="107">
        <v>13</v>
      </c>
      <c r="B32" s="108" t="s">
        <v>180</v>
      </c>
      <c r="C32" s="155">
        <f t="shared" si="3"/>
        <v>99</v>
      </c>
      <c r="D32" s="155">
        <v>7</v>
      </c>
      <c r="E32" s="155">
        <v>92</v>
      </c>
      <c r="F32" s="155">
        <f t="shared" si="4"/>
        <v>3958</v>
      </c>
      <c r="G32" s="155">
        <f t="shared" si="5"/>
        <v>1593</v>
      </c>
      <c r="H32" s="155">
        <v>336</v>
      </c>
      <c r="I32" s="155">
        <v>21</v>
      </c>
      <c r="J32" s="155">
        <v>1227</v>
      </c>
      <c r="K32" s="155">
        <v>9</v>
      </c>
      <c r="L32" s="155">
        <f t="shared" si="6"/>
        <v>2365</v>
      </c>
      <c r="M32" s="155">
        <v>8</v>
      </c>
      <c r="N32" s="155">
        <v>2357</v>
      </c>
      <c r="O32" s="155">
        <v>0</v>
      </c>
    </row>
    <row r="33" spans="1:15" ht="15.75">
      <c r="A33" s="107">
        <v>14</v>
      </c>
      <c r="B33" s="108" t="s">
        <v>181</v>
      </c>
      <c r="C33" s="155">
        <f t="shared" si="3"/>
        <v>19</v>
      </c>
      <c r="D33" s="155">
        <v>12</v>
      </c>
      <c r="E33" s="155">
        <v>7</v>
      </c>
      <c r="F33" s="155">
        <f t="shared" si="4"/>
        <v>408</v>
      </c>
      <c r="G33" s="155">
        <f t="shared" si="5"/>
        <v>407</v>
      </c>
      <c r="H33" s="155">
        <v>181</v>
      </c>
      <c r="I33" s="155"/>
      <c r="J33" s="155">
        <v>226</v>
      </c>
      <c r="K33" s="155"/>
      <c r="L33" s="155">
        <f t="shared" si="6"/>
        <v>1</v>
      </c>
      <c r="M33" s="155"/>
      <c r="N33" s="155"/>
      <c r="O33" s="155">
        <v>1</v>
      </c>
    </row>
    <row r="34" spans="1:15" ht="15.75">
      <c r="A34" s="107">
        <v>15</v>
      </c>
      <c r="B34" s="108" t="s">
        <v>182</v>
      </c>
      <c r="C34" s="155">
        <f t="shared" si="3"/>
        <v>44</v>
      </c>
      <c r="D34" s="155">
        <v>44</v>
      </c>
      <c r="E34" s="155">
        <v>0</v>
      </c>
      <c r="F34" s="155">
        <f t="shared" si="4"/>
        <v>1274</v>
      </c>
      <c r="G34" s="155">
        <f t="shared" si="5"/>
        <v>1273</v>
      </c>
      <c r="H34" s="155">
        <v>845</v>
      </c>
      <c r="I34" s="155">
        <v>108</v>
      </c>
      <c r="J34" s="155">
        <v>320</v>
      </c>
      <c r="K34" s="155">
        <v>0</v>
      </c>
      <c r="L34" s="155">
        <f t="shared" si="6"/>
        <v>1</v>
      </c>
      <c r="M34" s="155">
        <v>0</v>
      </c>
      <c r="N34" s="155">
        <v>1</v>
      </c>
      <c r="O34" s="155">
        <v>0</v>
      </c>
    </row>
    <row r="35" spans="1:15" ht="15.75">
      <c r="A35" s="107">
        <v>16</v>
      </c>
      <c r="B35" s="108" t="s">
        <v>183</v>
      </c>
      <c r="C35" s="155">
        <f t="shared" si="3"/>
        <v>75</v>
      </c>
      <c r="D35" s="155">
        <v>71</v>
      </c>
      <c r="E35" s="155">
        <v>4</v>
      </c>
      <c r="F35" s="155">
        <f t="shared" si="4"/>
        <v>2414</v>
      </c>
      <c r="G35" s="155">
        <f t="shared" si="5"/>
        <v>2316</v>
      </c>
      <c r="H35" s="155">
        <v>1827</v>
      </c>
      <c r="I35" s="155">
        <v>17</v>
      </c>
      <c r="J35" s="155">
        <v>380</v>
      </c>
      <c r="K35" s="155">
        <v>92</v>
      </c>
      <c r="L35" s="155">
        <f t="shared" si="6"/>
        <v>98</v>
      </c>
      <c r="M35" s="155"/>
      <c r="N35" s="155"/>
      <c r="O35" s="155">
        <v>98</v>
      </c>
    </row>
    <row r="36" spans="1:15" ht="15.75">
      <c r="A36" s="107">
        <v>17</v>
      </c>
      <c r="B36" s="108" t="s">
        <v>184</v>
      </c>
      <c r="C36" s="155">
        <f t="shared" si="3"/>
        <v>44</v>
      </c>
      <c r="D36" s="155">
        <v>34</v>
      </c>
      <c r="E36" s="155">
        <v>10</v>
      </c>
      <c r="F36" s="155">
        <f t="shared" si="4"/>
        <v>647</v>
      </c>
      <c r="G36" s="155">
        <f t="shared" si="5"/>
        <v>597</v>
      </c>
      <c r="H36" s="155">
        <v>396</v>
      </c>
      <c r="I36" s="155">
        <v>0</v>
      </c>
      <c r="J36" s="155">
        <v>123</v>
      </c>
      <c r="K36" s="155">
        <v>78</v>
      </c>
      <c r="L36" s="155">
        <f t="shared" si="6"/>
        <v>50</v>
      </c>
      <c r="M36" s="155"/>
      <c r="N36" s="155"/>
      <c r="O36" s="155">
        <v>50</v>
      </c>
    </row>
    <row r="37" spans="1:15" ht="15.75">
      <c r="A37" s="107">
        <v>18</v>
      </c>
      <c r="B37" s="108" t="s">
        <v>185</v>
      </c>
      <c r="C37" s="155">
        <f t="shared" si="3"/>
        <v>37</v>
      </c>
      <c r="D37" s="155">
        <v>37</v>
      </c>
      <c r="E37" s="155">
        <v>0</v>
      </c>
      <c r="F37" s="155">
        <f t="shared" si="4"/>
        <v>1188</v>
      </c>
      <c r="G37" s="155">
        <f t="shared" si="5"/>
        <v>1158</v>
      </c>
      <c r="H37" s="155">
        <v>249</v>
      </c>
      <c r="I37" s="155">
        <v>0</v>
      </c>
      <c r="J37" s="155">
        <v>909</v>
      </c>
      <c r="K37" s="155">
        <v>0</v>
      </c>
      <c r="L37" s="155">
        <f t="shared" si="6"/>
        <v>30</v>
      </c>
      <c r="M37" s="155">
        <v>0</v>
      </c>
      <c r="N37" s="155">
        <v>0</v>
      </c>
      <c r="O37" s="155">
        <v>30</v>
      </c>
    </row>
    <row r="38" spans="1:15" ht="15.75">
      <c r="A38" s="107">
        <v>19</v>
      </c>
      <c r="B38" s="109" t="s">
        <v>203</v>
      </c>
      <c r="C38" s="155">
        <f t="shared" si="3"/>
        <v>61</v>
      </c>
      <c r="D38" s="155">
        <v>61</v>
      </c>
      <c r="E38" s="155"/>
      <c r="F38" s="155">
        <f t="shared" si="4"/>
        <v>2826</v>
      </c>
      <c r="G38" s="155">
        <f t="shared" si="5"/>
        <v>2816</v>
      </c>
      <c r="H38" s="155">
        <v>1979</v>
      </c>
      <c r="I38" s="155"/>
      <c r="J38" s="155">
        <v>837</v>
      </c>
      <c r="K38" s="155"/>
      <c r="L38" s="155">
        <f t="shared" si="6"/>
        <v>10</v>
      </c>
      <c r="M38" s="155"/>
      <c r="N38" s="155"/>
      <c r="O38" s="155">
        <v>10</v>
      </c>
    </row>
    <row r="39" spans="1:15" ht="15.75">
      <c r="A39" s="107">
        <v>20</v>
      </c>
      <c r="B39" s="109" t="s">
        <v>204</v>
      </c>
      <c r="C39" s="155">
        <f t="shared" si="3"/>
        <v>57</v>
      </c>
      <c r="D39" s="155">
        <f>37+11+8</f>
        <v>56</v>
      </c>
      <c r="E39" s="155">
        <v>1</v>
      </c>
      <c r="F39" s="155">
        <f t="shared" si="4"/>
        <v>1438</v>
      </c>
      <c r="G39" s="155">
        <f t="shared" si="5"/>
        <v>1306</v>
      </c>
      <c r="H39" s="155">
        <f>354+76+157+511</f>
        <v>1098</v>
      </c>
      <c r="I39" s="155">
        <v>50</v>
      </c>
      <c r="J39" s="155">
        <v>148</v>
      </c>
      <c r="K39" s="155">
        <f>4+2+4</f>
        <v>10</v>
      </c>
      <c r="L39" s="155">
        <f t="shared" si="6"/>
        <v>132</v>
      </c>
      <c r="M39" s="155">
        <v>0</v>
      </c>
      <c r="N39" s="155">
        <v>0</v>
      </c>
      <c r="O39" s="155">
        <v>132</v>
      </c>
    </row>
    <row r="40" spans="1:15" ht="15.75">
      <c r="A40" s="107">
        <v>21</v>
      </c>
      <c r="B40" s="109" t="s">
        <v>205</v>
      </c>
      <c r="C40" s="155">
        <f t="shared" si="3"/>
        <v>126</v>
      </c>
      <c r="D40" s="155">
        <v>126</v>
      </c>
      <c r="E40" s="155">
        <v>0</v>
      </c>
      <c r="F40" s="155">
        <f t="shared" si="4"/>
        <v>998</v>
      </c>
      <c r="G40" s="155">
        <f t="shared" si="5"/>
        <v>920</v>
      </c>
      <c r="H40" s="155">
        <v>645</v>
      </c>
      <c r="I40" s="155">
        <v>1</v>
      </c>
      <c r="J40" s="155">
        <v>255</v>
      </c>
      <c r="K40" s="155">
        <v>19</v>
      </c>
      <c r="L40" s="155">
        <f t="shared" si="6"/>
        <v>78</v>
      </c>
      <c r="M40" s="155">
        <v>0</v>
      </c>
      <c r="N40" s="155">
        <v>53</v>
      </c>
      <c r="O40" s="155">
        <v>25</v>
      </c>
    </row>
    <row r="41" spans="1:15" ht="15.75">
      <c r="A41" s="107">
        <v>22</v>
      </c>
      <c r="B41" s="109" t="s">
        <v>206</v>
      </c>
      <c r="C41" s="155">
        <f t="shared" si="3"/>
        <v>169</v>
      </c>
      <c r="D41" s="155">
        <v>87</v>
      </c>
      <c r="E41" s="155">
        <v>82</v>
      </c>
      <c r="F41" s="155">
        <f t="shared" si="4"/>
        <v>224</v>
      </c>
      <c r="G41" s="155">
        <f t="shared" si="5"/>
        <v>224</v>
      </c>
      <c r="H41" s="155">
        <v>96</v>
      </c>
      <c r="I41" s="155">
        <v>17</v>
      </c>
      <c r="J41" s="155">
        <v>111</v>
      </c>
      <c r="K41" s="155"/>
      <c r="L41" s="155">
        <f t="shared" si="6"/>
        <v>0</v>
      </c>
      <c r="M41" s="155"/>
      <c r="N41" s="155"/>
      <c r="O41" s="155"/>
    </row>
    <row r="42" spans="1:15" ht="15.75">
      <c r="A42" s="107">
        <v>23</v>
      </c>
      <c r="B42" s="109" t="s">
        <v>207</v>
      </c>
      <c r="C42" s="155">
        <f t="shared" si="3"/>
        <v>38</v>
      </c>
      <c r="D42" s="155">
        <v>29</v>
      </c>
      <c r="E42" s="155">
        <v>9</v>
      </c>
      <c r="F42" s="155">
        <f t="shared" si="4"/>
        <v>1038</v>
      </c>
      <c r="G42" s="155">
        <f>H42+I42+J42+K42+5+309</f>
        <v>705</v>
      </c>
      <c r="H42" s="155">
        <v>391</v>
      </c>
      <c r="I42" s="155">
        <v>0</v>
      </c>
      <c r="J42" s="155">
        <v>0</v>
      </c>
      <c r="K42" s="155"/>
      <c r="L42" s="155">
        <f t="shared" si="6"/>
        <v>333</v>
      </c>
      <c r="M42" s="155">
        <v>0</v>
      </c>
      <c r="N42" s="155">
        <v>35</v>
      </c>
      <c r="O42" s="155">
        <v>298</v>
      </c>
    </row>
    <row r="43" spans="1:15" ht="15.75">
      <c r="A43" s="107">
        <v>24</v>
      </c>
      <c r="B43" s="109" t="s">
        <v>208</v>
      </c>
      <c r="C43" s="155">
        <f t="shared" si="3"/>
        <v>92</v>
      </c>
      <c r="D43" s="155">
        <v>30</v>
      </c>
      <c r="E43" s="155">
        <v>62</v>
      </c>
      <c r="F43" s="155">
        <f t="shared" si="4"/>
        <v>84</v>
      </c>
      <c r="G43" s="155">
        <f t="shared" si="5"/>
        <v>59</v>
      </c>
      <c r="H43" s="155"/>
      <c r="I43" s="155">
        <v>59</v>
      </c>
      <c r="J43" s="155"/>
      <c r="K43" s="155"/>
      <c r="L43" s="155">
        <f t="shared" si="6"/>
        <v>25</v>
      </c>
      <c r="M43" s="155"/>
      <c r="N43" s="155">
        <v>25</v>
      </c>
      <c r="O43" s="155"/>
    </row>
    <row r="44" spans="1:15" ht="15.75">
      <c r="A44" s="107">
        <v>25</v>
      </c>
      <c r="B44" s="109" t="s">
        <v>209</v>
      </c>
      <c r="C44" s="155">
        <f t="shared" si="3"/>
        <v>43</v>
      </c>
      <c r="D44" s="155">
        <v>34</v>
      </c>
      <c r="E44" s="155">
        <v>9</v>
      </c>
      <c r="F44" s="155">
        <f t="shared" si="4"/>
        <v>363</v>
      </c>
      <c r="G44" s="155">
        <f t="shared" si="5"/>
        <v>363</v>
      </c>
      <c r="H44" s="155">
        <v>162</v>
      </c>
      <c r="I44" s="155">
        <v>78</v>
      </c>
      <c r="J44" s="155">
        <v>123</v>
      </c>
      <c r="K44" s="155">
        <v>0</v>
      </c>
      <c r="L44" s="155">
        <f t="shared" si="6"/>
        <v>0</v>
      </c>
      <c r="M44" s="155">
        <v>0</v>
      </c>
      <c r="N44" s="155">
        <v>0</v>
      </c>
      <c r="O44" s="155">
        <v>0</v>
      </c>
    </row>
    <row r="45" spans="1:15" ht="15.75">
      <c r="A45" s="107">
        <v>26</v>
      </c>
      <c r="B45" s="109" t="s">
        <v>210</v>
      </c>
      <c r="C45" s="155">
        <f t="shared" si="3"/>
        <v>44</v>
      </c>
      <c r="D45" s="155">
        <v>39</v>
      </c>
      <c r="E45" s="155">
        <v>5</v>
      </c>
      <c r="F45" s="155">
        <f t="shared" si="4"/>
        <v>1357</v>
      </c>
      <c r="G45" s="155">
        <f t="shared" si="5"/>
        <v>1293</v>
      </c>
      <c r="H45" s="155">
        <f>369+395</f>
        <v>764</v>
      </c>
      <c r="I45" s="155">
        <v>15</v>
      </c>
      <c r="J45" s="155">
        <v>514</v>
      </c>
      <c r="K45" s="155"/>
      <c r="L45" s="155">
        <f t="shared" si="6"/>
        <v>64</v>
      </c>
      <c r="M45" s="155"/>
      <c r="N45" s="155">
        <v>10</v>
      </c>
      <c r="O45" s="155">
        <v>54</v>
      </c>
    </row>
    <row r="46" spans="1:15" ht="15.75">
      <c r="A46" s="107">
        <v>27</v>
      </c>
      <c r="B46" s="109" t="s">
        <v>211</v>
      </c>
      <c r="C46" s="155">
        <f t="shared" si="3"/>
        <v>75</v>
      </c>
      <c r="D46" s="155">
        <v>75</v>
      </c>
      <c r="E46" s="155">
        <v>0</v>
      </c>
      <c r="F46" s="155">
        <f t="shared" si="4"/>
        <v>7426</v>
      </c>
      <c r="G46" s="155">
        <f t="shared" si="5"/>
        <v>7412</v>
      </c>
      <c r="H46" s="155">
        <v>1976</v>
      </c>
      <c r="I46" s="155">
        <v>17</v>
      </c>
      <c r="J46" s="155">
        <v>5408</v>
      </c>
      <c r="K46" s="155">
        <v>11</v>
      </c>
      <c r="L46" s="155">
        <f t="shared" si="6"/>
        <v>14</v>
      </c>
      <c r="M46" s="155">
        <v>9</v>
      </c>
      <c r="N46" s="155">
        <v>5</v>
      </c>
      <c r="O46" s="155"/>
    </row>
    <row r="47" spans="1:15" ht="15.75">
      <c r="A47" s="107">
        <v>28</v>
      </c>
      <c r="B47" s="109" t="s">
        <v>212</v>
      </c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</row>
    <row r="48" spans="1:15" ht="15.75">
      <c r="A48" s="107">
        <v>29</v>
      </c>
      <c r="B48" s="109" t="s">
        <v>213</v>
      </c>
      <c r="C48" s="155">
        <f t="shared" si="3"/>
        <v>50</v>
      </c>
      <c r="D48" s="155">
        <v>13</v>
      </c>
      <c r="E48" s="155">
        <v>37</v>
      </c>
      <c r="F48" s="155">
        <f t="shared" si="4"/>
        <v>739</v>
      </c>
      <c r="G48" s="155">
        <f t="shared" si="5"/>
        <v>739</v>
      </c>
      <c r="H48" s="155">
        <v>364</v>
      </c>
      <c r="I48" s="155">
        <v>0</v>
      </c>
      <c r="J48" s="155">
        <v>256</v>
      </c>
      <c r="K48" s="155">
        <v>119</v>
      </c>
      <c r="L48" s="155">
        <f t="shared" si="6"/>
        <v>0</v>
      </c>
      <c r="M48" s="155">
        <v>0</v>
      </c>
      <c r="N48" s="155">
        <v>0</v>
      </c>
      <c r="O48" s="155">
        <v>0</v>
      </c>
    </row>
    <row r="49" spans="1:15" ht="15.75">
      <c r="A49" s="107">
        <v>30</v>
      </c>
      <c r="B49" s="109" t="s">
        <v>214</v>
      </c>
      <c r="C49" s="155">
        <f t="shared" si="3"/>
        <v>15</v>
      </c>
      <c r="D49" s="155">
        <v>15</v>
      </c>
      <c r="E49" s="155">
        <v>0</v>
      </c>
      <c r="F49" s="155">
        <f t="shared" si="4"/>
        <v>309</v>
      </c>
      <c r="G49" s="155">
        <f t="shared" si="5"/>
        <v>309</v>
      </c>
      <c r="H49" s="155">
        <v>296</v>
      </c>
      <c r="I49" s="155">
        <v>13</v>
      </c>
      <c r="J49" s="155">
        <v>0</v>
      </c>
      <c r="K49" s="155">
        <v>0</v>
      </c>
      <c r="L49" s="155">
        <f t="shared" si="6"/>
        <v>0</v>
      </c>
      <c r="M49" s="155">
        <v>0</v>
      </c>
      <c r="N49" s="155">
        <v>0</v>
      </c>
      <c r="O49" s="155">
        <v>0</v>
      </c>
    </row>
    <row r="50" spans="1:15" ht="15.75">
      <c r="A50" s="107">
        <v>31</v>
      </c>
      <c r="B50" s="109" t="s">
        <v>215</v>
      </c>
      <c r="C50" s="155">
        <f t="shared" si="3"/>
        <v>21</v>
      </c>
      <c r="D50" s="155">
        <v>21</v>
      </c>
      <c r="E50" s="155">
        <v>0</v>
      </c>
      <c r="F50" s="155">
        <f t="shared" si="4"/>
        <v>1059</v>
      </c>
      <c r="G50" s="155">
        <f t="shared" si="5"/>
        <v>911</v>
      </c>
      <c r="H50" s="155">
        <v>670</v>
      </c>
      <c r="I50" s="155">
        <v>2</v>
      </c>
      <c r="J50" s="155">
        <v>239</v>
      </c>
      <c r="K50" s="155">
        <v>0</v>
      </c>
      <c r="L50" s="155">
        <f t="shared" si="6"/>
        <v>148</v>
      </c>
      <c r="M50" s="155">
        <v>0</v>
      </c>
      <c r="N50" s="155">
        <v>72</v>
      </c>
      <c r="O50" s="155">
        <v>76</v>
      </c>
    </row>
    <row r="51" spans="1:15" ht="15.75">
      <c r="A51" s="107">
        <v>32</v>
      </c>
      <c r="B51" s="109" t="s">
        <v>216</v>
      </c>
      <c r="C51" s="155">
        <f t="shared" si="3"/>
        <v>55</v>
      </c>
      <c r="D51" s="155">
        <v>55</v>
      </c>
      <c r="E51" s="155">
        <v>0</v>
      </c>
      <c r="F51" s="155">
        <f t="shared" si="4"/>
        <v>1656</v>
      </c>
      <c r="G51" s="155">
        <f t="shared" si="5"/>
        <v>1545</v>
      </c>
      <c r="H51" s="155">
        <v>1232</v>
      </c>
      <c r="I51" s="155">
        <v>9</v>
      </c>
      <c r="J51" s="155">
        <v>288</v>
      </c>
      <c r="K51" s="155">
        <v>16</v>
      </c>
      <c r="L51" s="155">
        <f t="shared" si="6"/>
        <v>111</v>
      </c>
      <c r="M51" s="155">
        <v>62</v>
      </c>
      <c r="N51" s="155">
        <v>5</v>
      </c>
      <c r="O51" s="155">
        <v>44</v>
      </c>
    </row>
    <row r="52" spans="1:15" ht="15.75">
      <c r="A52" s="107">
        <v>33</v>
      </c>
      <c r="B52" s="109" t="s">
        <v>217</v>
      </c>
      <c r="C52" s="155">
        <f t="shared" si="3"/>
        <v>68</v>
      </c>
      <c r="D52" s="155">
        <v>62</v>
      </c>
      <c r="E52" s="155">
        <v>6</v>
      </c>
      <c r="F52" s="155">
        <f t="shared" si="4"/>
        <v>471</v>
      </c>
      <c r="G52" s="155">
        <f t="shared" si="5"/>
        <v>362</v>
      </c>
      <c r="H52" s="155">
        <v>339</v>
      </c>
      <c r="I52" s="155"/>
      <c r="J52" s="155">
        <v>23</v>
      </c>
      <c r="K52" s="155"/>
      <c r="L52" s="155">
        <f t="shared" si="6"/>
        <v>109</v>
      </c>
      <c r="M52" s="155"/>
      <c r="N52" s="155"/>
      <c r="O52" s="155">
        <v>109</v>
      </c>
    </row>
    <row r="53" spans="1:15" ht="15.75">
      <c r="A53" s="107">
        <v>34</v>
      </c>
      <c r="B53" s="109" t="s">
        <v>218</v>
      </c>
      <c r="C53" s="155">
        <f t="shared" si="3"/>
        <v>23</v>
      </c>
      <c r="D53" s="155">
        <v>23</v>
      </c>
      <c r="E53" s="155">
        <v>0</v>
      </c>
      <c r="F53" s="155">
        <f t="shared" si="4"/>
        <v>475</v>
      </c>
      <c r="G53" s="155">
        <f t="shared" si="5"/>
        <v>475</v>
      </c>
      <c r="H53" s="155">
        <v>0</v>
      </c>
      <c r="I53" s="155">
        <v>0</v>
      </c>
      <c r="J53" s="155">
        <v>439</v>
      </c>
      <c r="K53" s="155">
        <v>36</v>
      </c>
      <c r="L53" s="155">
        <f t="shared" si="6"/>
        <v>0</v>
      </c>
      <c r="M53" s="155">
        <v>0</v>
      </c>
      <c r="N53" s="155">
        <v>0</v>
      </c>
      <c r="O53" s="155">
        <v>0</v>
      </c>
    </row>
    <row r="54" spans="1:15" ht="15.75">
      <c r="A54" s="107">
        <v>35</v>
      </c>
      <c r="B54" s="109" t="s">
        <v>219</v>
      </c>
      <c r="C54" s="155">
        <f t="shared" si="3"/>
        <v>50</v>
      </c>
      <c r="D54" s="155">
        <v>50</v>
      </c>
      <c r="E54" s="155">
        <v>0</v>
      </c>
      <c r="F54" s="155">
        <f t="shared" si="4"/>
        <v>1180</v>
      </c>
      <c r="G54" s="155">
        <f t="shared" si="5"/>
        <v>859</v>
      </c>
      <c r="H54" s="155">
        <v>241</v>
      </c>
      <c r="I54" s="155">
        <v>616</v>
      </c>
      <c r="J54" s="155">
        <v>2</v>
      </c>
      <c r="K54" s="155">
        <v>0</v>
      </c>
      <c r="L54" s="155">
        <f t="shared" si="6"/>
        <v>321</v>
      </c>
      <c r="M54" s="155">
        <v>0</v>
      </c>
      <c r="N54" s="155">
        <v>0</v>
      </c>
      <c r="O54" s="155">
        <v>321</v>
      </c>
    </row>
    <row r="55" spans="1:15" ht="15.75">
      <c r="A55" s="107">
        <v>36</v>
      </c>
      <c r="B55" s="110" t="s">
        <v>220</v>
      </c>
      <c r="C55" s="155">
        <f t="shared" si="3"/>
        <v>42</v>
      </c>
      <c r="D55" s="155">
        <v>10</v>
      </c>
      <c r="E55" s="155">
        <v>32</v>
      </c>
      <c r="F55" s="155">
        <f t="shared" si="4"/>
        <v>1146</v>
      </c>
      <c r="G55" s="155">
        <f t="shared" si="5"/>
        <v>1146</v>
      </c>
      <c r="H55" s="155">
        <v>718</v>
      </c>
      <c r="I55" s="155">
        <v>0</v>
      </c>
      <c r="J55" s="155">
        <v>371</v>
      </c>
      <c r="K55" s="155">
        <v>57</v>
      </c>
      <c r="L55" s="155">
        <f t="shared" si="6"/>
        <v>0</v>
      </c>
      <c r="M55" s="155">
        <v>0</v>
      </c>
      <c r="N55" s="155">
        <v>0</v>
      </c>
      <c r="O55" s="155">
        <v>0</v>
      </c>
    </row>
    <row r="56" spans="1:15" ht="15.75">
      <c r="A56" s="107">
        <v>37</v>
      </c>
      <c r="B56" s="110" t="s">
        <v>221</v>
      </c>
      <c r="C56" s="155">
        <f t="shared" si="3"/>
        <v>36</v>
      </c>
      <c r="D56" s="155">
        <v>36</v>
      </c>
      <c r="E56" s="155">
        <v>0</v>
      </c>
      <c r="F56" s="155">
        <f t="shared" si="4"/>
        <v>569</v>
      </c>
      <c r="G56" s="155">
        <f t="shared" si="5"/>
        <v>556</v>
      </c>
      <c r="H56" s="155">
        <v>369</v>
      </c>
      <c r="I56" s="155">
        <v>0</v>
      </c>
      <c r="J56" s="155">
        <v>187</v>
      </c>
      <c r="K56" s="155">
        <v>0</v>
      </c>
      <c r="L56" s="155">
        <f t="shared" si="6"/>
        <v>13</v>
      </c>
      <c r="M56" s="155">
        <v>3</v>
      </c>
      <c r="N56" s="155">
        <v>0</v>
      </c>
      <c r="O56" s="155">
        <v>10</v>
      </c>
    </row>
    <row r="57" spans="1:15" ht="15.75">
      <c r="A57" s="107">
        <v>38</v>
      </c>
      <c r="B57" s="110" t="s">
        <v>222</v>
      </c>
      <c r="C57" s="155">
        <f t="shared" si="3"/>
        <v>63</v>
      </c>
      <c r="D57" s="155">
        <v>63</v>
      </c>
      <c r="E57" s="155">
        <v>0</v>
      </c>
      <c r="F57" s="155">
        <f t="shared" si="4"/>
        <v>2197</v>
      </c>
      <c r="G57" s="155">
        <f t="shared" si="5"/>
        <v>2057</v>
      </c>
      <c r="H57" s="155">
        <v>1605</v>
      </c>
      <c r="I57" s="155">
        <v>26</v>
      </c>
      <c r="J57" s="155">
        <v>411</v>
      </c>
      <c r="K57" s="155">
        <v>15</v>
      </c>
      <c r="L57" s="155">
        <f t="shared" si="6"/>
        <v>140</v>
      </c>
      <c r="M57" s="155">
        <v>64</v>
      </c>
      <c r="N57" s="155">
        <v>0</v>
      </c>
      <c r="O57" s="155">
        <v>76</v>
      </c>
    </row>
    <row r="58" spans="1:15" ht="15.75">
      <c r="A58" s="107">
        <v>39</v>
      </c>
      <c r="B58" s="110" t="s">
        <v>223</v>
      </c>
      <c r="C58" s="155">
        <f t="shared" si="3"/>
        <v>57</v>
      </c>
      <c r="D58" s="155">
        <v>57</v>
      </c>
      <c r="E58" s="155">
        <v>0</v>
      </c>
      <c r="F58" s="155">
        <f t="shared" si="4"/>
        <v>1435</v>
      </c>
      <c r="G58" s="155">
        <f t="shared" si="5"/>
        <v>1415</v>
      </c>
      <c r="H58" s="155">
        <v>425</v>
      </c>
      <c r="I58" s="155">
        <v>17</v>
      </c>
      <c r="J58" s="155">
        <v>961</v>
      </c>
      <c r="K58" s="155">
        <v>12</v>
      </c>
      <c r="L58" s="155">
        <f t="shared" si="6"/>
        <v>20</v>
      </c>
      <c r="M58" s="155">
        <v>0</v>
      </c>
      <c r="N58" s="155">
        <v>0</v>
      </c>
      <c r="O58" s="155">
        <v>20</v>
      </c>
    </row>
    <row r="59" spans="1:15" ht="15.75">
      <c r="A59" s="107">
        <v>40</v>
      </c>
      <c r="B59" s="110" t="s">
        <v>224</v>
      </c>
      <c r="C59" s="155">
        <f t="shared" si="3"/>
        <v>101</v>
      </c>
      <c r="D59" s="155">
        <v>101</v>
      </c>
      <c r="E59" s="155">
        <v>0</v>
      </c>
      <c r="F59" s="155">
        <f t="shared" si="4"/>
        <v>3605</v>
      </c>
      <c r="G59" s="155">
        <f t="shared" si="5"/>
        <v>3448</v>
      </c>
      <c r="H59" s="155">
        <v>1047</v>
      </c>
      <c r="I59" s="155">
        <v>18</v>
      </c>
      <c r="J59" s="155">
        <v>2383</v>
      </c>
      <c r="K59" s="155">
        <v>0</v>
      </c>
      <c r="L59" s="155">
        <f t="shared" si="6"/>
        <v>157</v>
      </c>
      <c r="M59" s="155">
        <v>0</v>
      </c>
      <c r="N59" s="155">
        <v>157</v>
      </c>
      <c r="O59" s="155">
        <v>0</v>
      </c>
    </row>
    <row r="60" spans="1:15" ht="15.75">
      <c r="A60" s="107">
        <v>41</v>
      </c>
      <c r="B60" s="110" t="s">
        <v>225</v>
      </c>
      <c r="C60" s="155">
        <f t="shared" si="3"/>
        <v>24</v>
      </c>
      <c r="D60" s="155">
        <v>24</v>
      </c>
      <c r="E60" s="155">
        <v>0</v>
      </c>
      <c r="F60" s="155">
        <f t="shared" si="4"/>
        <v>597</v>
      </c>
      <c r="G60" s="155">
        <f t="shared" si="5"/>
        <v>594</v>
      </c>
      <c r="H60" s="155">
        <v>219</v>
      </c>
      <c r="I60" s="155">
        <v>10</v>
      </c>
      <c r="J60" s="155">
        <v>365</v>
      </c>
      <c r="K60" s="155">
        <v>0</v>
      </c>
      <c r="L60" s="155">
        <f t="shared" si="6"/>
        <v>3</v>
      </c>
      <c r="M60" s="155">
        <v>0</v>
      </c>
      <c r="N60" s="155">
        <v>0</v>
      </c>
      <c r="O60" s="155">
        <v>3</v>
      </c>
    </row>
    <row r="61" spans="1:15" ht="15.75">
      <c r="A61" s="107">
        <v>42</v>
      </c>
      <c r="B61" s="110" t="s">
        <v>226</v>
      </c>
      <c r="C61" s="155">
        <f t="shared" si="3"/>
        <v>62</v>
      </c>
      <c r="D61" s="155">
        <v>25</v>
      </c>
      <c r="E61" s="155">
        <v>37</v>
      </c>
      <c r="F61" s="155">
        <f t="shared" si="4"/>
        <v>606</v>
      </c>
      <c r="G61" s="155">
        <f t="shared" si="5"/>
        <v>606</v>
      </c>
      <c r="H61" s="155">
        <v>265</v>
      </c>
      <c r="I61" s="155">
        <v>0</v>
      </c>
      <c r="J61" s="155">
        <v>329</v>
      </c>
      <c r="K61" s="155">
        <v>12</v>
      </c>
      <c r="L61" s="155">
        <f t="shared" si="6"/>
        <v>0</v>
      </c>
      <c r="M61" s="155">
        <v>0</v>
      </c>
      <c r="N61" s="155">
        <v>0</v>
      </c>
      <c r="O61" s="155">
        <v>0</v>
      </c>
    </row>
    <row r="62" spans="1:15" ht="15.75">
      <c r="A62" s="107">
        <v>43</v>
      </c>
      <c r="B62" s="110" t="s">
        <v>227</v>
      </c>
      <c r="C62" s="155">
        <f t="shared" si="3"/>
        <v>28</v>
      </c>
      <c r="D62" s="155">
        <v>28</v>
      </c>
      <c r="E62" s="155">
        <v>0</v>
      </c>
      <c r="F62" s="155">
        <f t="shared" si="4"/>
        <v>1558</v>
      </c>
      <c r="G62" s="155">
        <f t="shared" si="5"/>
        <v>878</v>
      </c>
      <c r="H62" s="155">
        <v>271</v>
      </c>
      <c r="I62" s="155">
        <v>13</v>
      </c>
      <c r="J62" s="155">
        <v>594</v>
      </c>
      <c r="K62" s="155">
        <v>0</v>
      </c>
      <c r="L62" s="155">
        <f t="shared" si="6"/>
        <v>680</v>
      </c>
      <c r="M62" s="155">
        <v>0</v>
      </c>
      <c r="N62" s="155">
        <v>114</v>
      </c>
      <c r="O62" s="155">
        <v>566</v>
      </c>
    </row>
    <row r="63" spans="1:15" ht="15.75">
      <c r="A63" s="107">
        <v>44</v>
      </c>
      <c r="B63" s="110" t="s">
        <v>228</v>
      </c>
      <c r="C63" s="155">
        <f t="shared" si="3"/>
        <v>42</v>
      </c>
      <c r="D63" s="155">
        <v>42</v>
      </c>
      <c r="E63" s="155">
        <v>0</v>
      </c>
      <c r="F63" s="155">
        <f t="shared" si="4"/>
        <v>1037</v>
      </c>
      <c r="G63" s="155">
        <f t="shared" si="5"/>
        <v>790</v>
      </c>
      <c r="H63" s="155">
        <v>688</v>
      </c>
      <c r="I63" s="155">
        <v>0</v>
      </c>
      <c r="J63" s="155">
        <v>102</v>
      </c>
      <c r="K63" s="155">
        <v>0</v>
      </c>
      <c r="L63" s="155">
        <f t="shared" si="6"/>
        <v>247</v>
      </c>
      <c r="M63" s="155">
        <v>3</v>
      </c>
      <c r="N63" s="155">
        <v>0</v>
      </c>
      <c r="O63" s="155">
        <v>244</v>
      </c>
    </row>
    <row r="64" spans="1:15" s="91" customFormat="1" ht="15.75">
      <c r="A64" s="107">
        <v>45</v>
      </c>
      <c r="B64" s="111" t="s">
        <v>234</v>
      </c>
      <c r="C64" s="155">
        <f t="shared" si="3"/>
        <v>66</v>
      </c>
      <c r="D64" s="155">
        <v>40</v>
      </c>
      <c r="E64" s="155">
        <v>26</v>
      </c>
      <c r="F64" s="155">
        <f t="shared" si="4"/>
        <v>1243</v>
      </c>
      <c r="G64" s="155">
        <f t="shared" si="5"/>
        <v>811</v>
      </c>
      <c r="H64" s="155">
        <v>474</v>
      </c>
      <c r="I64" s="155">
        <v>8</v>
      </c>
      <c r="J64" s="155">
        <v>329</v>
      </c>
      <c r="K64" s="155">
        <v>0</v>
      </c>
      <c r="L64" s="155">
        <f t="shared" si="6"/>
        <v>432</v>
      </c>
      <c r="M64" s="155">
        <v>0</v>
      </c>
      <c r="N64" s="155">
        <v>0</v>
      </c>
      <c r="O64" s="155">
        <v>432</v>
      </c>
    </row>
    <row r="65" spans="1:15" s="91" customFormat="1" ht="15.75">
      <c r="A65" s="107">
        <v>46</v>
      </c>
      <c r="B65" s="111" t="s">
        <v>235</v>
      </c>
      <c r="C65" s="155">
        <f t="shared" si="3"/>
        <v>32</v>
      </c>
      <c r="D65" s="155">
        <v>16</v>
      </c>
      <c r="E65" s="155">
        <v>16</v>
      </c>
      <c r="F65" s="155">
        <f t="shared" si="4"/>
        <v>2724</v>
      </c>
      <c r="G65" s="155">
        <f t="shared" si="5"/>
        <v>2724</v>
      </c>
      <c r="H65" s="155">
        <v>809</v>
      </c>
      <c r="I65" s="155">
        <v>0</v>
      </c>
      <c r="J65" s="155">
        <v>1915</v>
      </c>
      <c r="K65" s="155">
        <v>0</v>
      </c>
      <c r="L65" s="155">
        <f t="shared" si="6"/>
        <v>0</v>
      </c>
      <c r="M65" s="155">
        <v>0</v>
      </c>
      <c r="N65" s="155">
        <v>0</v>
      </c>
      <c r="O65" s="155">
        <v>0</v>
      </c>
    </row>
    <row r="66" spans="1:15" s="91" customFormat="1" ht="15.75">
      <c r="A66" s="107">
        <v>47</v>
      </c>
      <c r="B66" s="111" t="s">
        <v>236</v>
      </c>
      <c r="C66" s="155">
        <f t="shared" si="3"/>
        <v>43</v>
      </c>
      <c r="D66" s="155">
        <v>16</v>
      </c>
      <c r="E66" s="155">
        <v>27</v>
      </c>
      <c r="F66" s="155">
        <f t="shared" si="4"/>
        <v>1743</v>
      </c>
      <c r="G66" s="155">
        <f t="shared" si="5"/>
        <v>1070</v>
      </c>
      <c r="H66" s="155">
        <v>498</v>
      </c>
      <c r="I66" s="155">
        <v>40</v>
      </c>
      <c r="J66" s="155">
        <v>532</v>
      </c>
      <c r="K66" s="155">
        <v>0</v>
      </c>
      <c r="L66" s="155">
        <f t="shared" si="6"/>
        <v>673</v>
      </c>
      <c r="M66" s="155">
        <v>131</v>
      </c>
      <c r="N66" s="155">
        <v>7</v>
      </c>
      <c r="O66" s="155">
        <v>535</v>
      </c>
    </row>
    <row r="67" spans="1:15" s="91" customFormat="1" ht="15.75">
      <c r="A67" s="107">
        <v>48</v>
      </c>
      <c r="B67" s="111" t="s">
        <v>237</v>
      </c>
      <c r="C67" s="155">
        <f t="shared" si="3"/>
        <v>19</v>
      </c>
      <c r="D67" s="155">
        <v>19</v>
      </c>
      <c r="E67" s="155">
        <v>0</v>
      </c>
      <c r="F67" s="155">
        <f t="shared" si="4"/>
        <v>2196</v>
      </c>
      <c r="G67" s="155">
        <f t="shared" si="5"/>
        <v>2196</v>
      </c>
      <c r="H67" s="155">
        <v>1331</v>
      </c>
      <c r="I67" s="155">
        <v>9</v>
      </c>
      <c r="J67" s="155">
        <v>856</v>
      </c>
      <c r="K67" s="155">
        <v>0</v>
      </c>
      <c r="L67" s="155">
        <f t="shared" si="6"/>
        <v>0</v>
      </c>
      <c r="M67" s="155">
        <v>0</v>
      </c>
      <c r="N67" s="155">
        <v>0</v>
      </c>
      <c r="O67" s="155">
        <v>0</v>
      </c>
    </row>
    <row r="68" spans="1:15" s="91" customFormat="1" ht="15.75">
      <c r="A68" s="107">
        <v>49</v>
      </c>
      <c r="B68" s="111" t="s">
        <v>238</v>
      </c>
      <c r="C68" s="155">
        <f t="shared" si="3"/>
        <v>12</v>
      </c>
      <c r="D68" s="155">
        <v>8</v>
      </c>
      <c r="E68" s="155">
        <v>4</v>
      </c>
      <c r="F68" s="155">
        <f t="shared" si="4"/>
        <v>719</v>
      </c>
      <c r="G68" s="155">
        <f t="shared" si="5"/>
        <v>579</v>
      </c>
      <c r="H68" s="155">
        <v>371</v>
      </c>
      <c r="I68" s="155">
        <v>0</v>
      </c>
      <c r="J68" s="155">
        <v>208</v>
      </c>
      <c r="K68" s="155">
        <v>0</v>
      </c>
      <c r="L68" s="155">
        <f t="shared" si="6"/>
        <v>140</v>
      </c>
      <c r="M68" s="155">
        <v>0</v>
      </c>
      <c r="N68" s="155">
        <v>0</v>
      </c>
      <c r="O68" s="155">
        <v>140</v>
      </c>
    </row>
    <row r="69" spans="1:15" s="91" customFormat="1" ht="15.75">
      <c r="A69" s="107">
        <v>50</v>
      </c>
      <c r="B69" s="111" t="s">
        <v>239</v>
      </c>
      <c r="C69" s="155">
        <f t="shared" si="3"/>
        <v>86</v>
      </c>
      <c r="D69" s="155">
        <v>76</v>
      </c>
      <c r="E69" s="155">
        <v>10</v>
      </c>
      <c r="F69" s="155">
        <f t="shared" si="4"/>
        <v>1975</v>
      </c>
      <c r="G69" s="155">
        <f t="shared" si="5"/>
        <v>1975</v>
      </c>
      <c r="H69" s="155">
        <v>1264</v>
      </c>
      <c r="I69" s="155">
        <v>0</v>
      </c>
      <c r="J69" s="155">
        <v>708</v>
      </c>
      <c r="K69" s="155">
        <v>3</v>
      </c>
      <c r="L69" s="155">
        <f t="shared" si="6"/>
        <v>0</v>
      </c>
      <c r="M69" s="155">
        <v>0</v>
      </c>
      <c r="N69" s="155">
        <v>0</v>
      </c>
      <c r="O69" s="155">
        <v>0</v>
      </c>
    </row>
    <row r="70" spans="1:15" s="91" customFormat="1" ht="15.75">
      <c r="A70" s="107">
        <v>51</v>
      </c>
      <c r="B70" s="112" t="s">
        <v>240</v>
      </c>
      <c r="C70" s="155">
        <f t="shared" si="3"/>
        <v>41</v>
      </c>
      <c r="D70" s="155">
        <v>25</v>
      </c>
      <c r="E70" s="155">
        <v>16</v>
      </c>
      <c r="F70" s="155">
        <f t="shared" si="4"/>
        <v>1029</v>
      </c>
      <c r="G70" s="155">
        <f t="shared" si="5"/>
        <v>1029</v>
      </c>
      <c r="H70" s="155">
        <v>326</v>
      </c>
      <c r="I70" s="155">
        <v>0</v>
      </c>
      <c r="J70" s="155">
        <v>703</v>
      </c>
      <c r="K70" s="155">
        <v>0</v>
      </c>
      <c r="L70" s="155">
        <f t="shared" si="6"/>
        <v>0</v>
      </c>
      <c r="M70" s="155">
        <v>0</v>
      </c>
      <c r="N70" s="155">
        <v>0</v>
      </c>
      <c r="O70" s="155">
        <v>0</v>
      </c>
    </row>
    <row r="71" spans="1:15" s="91" customFormat="1" ht="15.75">
      <c r="A71" s="107">
        <v>52</v>
      </c>
      <c r="B71" s="112" t="s">
        <v>241</v>
      </c>
      <c r="C71" s="155">
        <f t="shared" si="3"/>
        <v>90</v>
      </c>
      <c r="D71" s="155">
        <v>90</v>
      </c>
      <c r="E71" s="155">
        <v>0</v>
      </c>
      <c r="F71" s="155">
        <f t="shared" si="4"/>
        <v>3049</v>
      </c>
      <c r="G71" s="155">
        <f t="shared" si="5"/>
        <v>2810</v>
      </c>
      <c r="H71" s="155">
        <v>2624</v>
      </c>
      <c r="I71" s="155">
        <v>0</v>
      </c>
      <c r="J71" s="155">
        <v>182</v>
      </c>
      <c r="K71" s="155">
        <v>4</v>
      </c>
      <c r="L71" s="155">
        <f t="shared" si="6"/>
        <v>239</v>
      </c>
      <c r="M71" s="155">
        <v>0</v>
      </c>
      <c r="N71" s="155">
        <v>0</v>
      </c>
      <c r="O71" s="155">
        <v>239</v>
      </c>
    </row>
    <row r="72" spans="1:15" s="91" customFormat="1" ht="15.75">
      <c r="A72" s="107">
        <v>53</v>
      </c>
      <c r="B72" s="112" t="s">
        <v>242</v>
      </c>
      <c r="C72" s="155">
        <f t="shared" si="3"/>
        <v>32</v>
      </c>
      <c r="D72" s="155">
        <v>32</v>
      </c>
      <c r="E72" s="155">
        <v>0</v>
      </c>
      <c r="F72" s="155">
        <f t="shared" si="4"/>
        <v>1164</v>
      </c>
      <c r="G72" s="155">
        <f t="shared" si="5"/>
        <v>1164</v>
      </c>
      <c r="H72" s="155">
        <v>621</v>
      </c>
      <c r="I72" s="155">
        <v>9</v>
      </c>
      <c r="J72" s="155">
        <v>534</v>
      </c>
      <c r="K72" s="155">
        <v>0</v>
      </c>
      <c r="L72" s="155">
        <f t="shared" si="6"/>
        <v>0</v>
      </c>
      <c r="M72" s="155">
        <v>0</v>
      </c>
      <c r="N72" s="155">
        <v>0</v>
      </c>
      <c r="O72" s="155">
        <v>0</v>
      </c>
    </row>
    <row r="73" spans="1:15" s="91" customFormat="1" ht="15.75">
      <c r="A73" s="107">
        <v>54</v>
      </c>
      <c r="B73" s="112" t="s">
        <v>243</v>
      </c>
      <c r="C73" s="155">
        <f t="shared" si="3"/>
        <v>47</v>
      </c>
      <c r="D73" s="155">
        <v>40</v>
      </c>
      <c r="E73" s="155">
        <v>7</v>
      </c>
      <c r="F73" s="155">
        <f t="shared" si="4"/>
        <v>1447</v>
      </c>
      <c r="G73" s="155">
        <f t="shared" si="5"/>
        <v>1357</v>
      </c>
      <c r="H73" s="155">
        <v>391</v>
      </c>
      <c r="I73" s="155">
        <v>22</v>
      </c>
      <c r="J73" s="155">
        <v>902</v>
      </c>
      <c r="K73" s="155">
        <v>42</v>
      </c>
      <c r="L73" s="155">
        <f t="shared" si="6"/>
        <v>90</v>
      </c>
      <c r="M73" s="155">
        <v>12</v>
      </c>
      <c r="N73" s="155">
        <v>4</v>
      </c>
      <c r="O73" s="155">
        <v>74</v>
      </c>
    </row>
    <row r="74" spans="1:15" s="91" customFormat="1" ht="15.75">
      <c r="A74" s="107">
        <v>55</v>
      </c>
      <c r="B74" s="112" t="s">
        <v>244</v>
      </c>
      <c r="C74" s="155">
        <f t="shared" si="3"/>
        <v>28</v>
      </c>
      <c r="D74" s="155">
        <v>28</v>
      </c>
      <c r="E74" s="155">
        <v>0</v>
      </c>
      <c r="F74" s="155">
        <f t="shared" si="4"/>
        <v>1942</v>
      </c>
      <c r="G74" s="155">
        <f t="shared" si="5"/>
        <v>1827</v>
      </c>
      <c r="H74" s="155">
        <v>1204</v>
      </c>
      <c r="I74" s="155">
        <v>31</v>
      </c>
      <c r="J74" s="155">
        <v>592</v>
      </c>
      <c r="K74" s="155">
        <v>0</v>
      </c>
      <c r="L74" s="155">
        <f t="shared" si="6"/>
        <v>115</v>
      </c>
      <c r="M74" s="155">
        <v>0</v>
      </c>
      <c r="N74" s="155">
        <v>115</v>
      </c>
      <c r="O74" s="155">
        <v>0</v>
      </c>
    </row>
    <row r="75" spans="1:15" s="91" customFormat="1" ht="15.75">
      <c r="A75" s="107">
        <v>56</v>
      </c>
      <c r="B75" s="112" t="s">
        <v>245</v>
      </c>
      <c r="C75" s="155">
        <f t="shared" si="3"/>
        <v>51</v>
      </c>
      <c r="D75" s="155">
        <v>50</v>
      </c>
      <c r="E75" s="155">
        <v>1</v>
      </c>
      <c r="F75" s="155">
        <f t="shared" si="4"/>
        <v>1019</v>
      </c>
      <c r="G75" s="155">
        <f t="shared" si="5"/>
        <v>1019</v>
      </c>
      <c r="H75" s="155">
        <v>721</v>
      </c>
      <c r="I75" s="155">
        <v>16</v>
      </c>
      <c r="J75" s="155">
        <v>282</v>
      </c>
      <c r="K75" s="155">
        <v>0</v>
      </c>
      <c r="L75" s="155">
        <f t="shared" si="6"/>
        <v>0</v>
      </c>
      <c r="M75" s="155">
        <v>0</v>
      </c>
      <c r="N75" s="155">
        <v>0</v>
      </c>
      <c r="O75" s="155">
        <v>0</v>
      </c>
    </row>
    <row r="76" spans="1:15" s="91" customFormat="1" ht="15.75">
      <c r="A76" s="107">
        <v>57</v>
      </c>
      <c r="B76" s="112" t="s">
        <v>246</v>
      </c>
      <c r="C76" s="155">
        <f t="shared" si="3"/>
        <v>67</v>
      </c>
      <c r="D76" s="155">
        <v>67</v>
      </c>
      <c r="E76" s="155">
        <v>0</v>
      </c>
      <c r="F76" s="155">
        <f t="shared" si="4"/>
        <v>1234</v>
      </c>
      <c r="G76" s="155">
        <f t="shared" si="5"/>
        <v>1233</v>
      </c>
      <c r="H76" s="155">
        <v>934</v>
      </c>
      <c r="I76" s="155">
        <v>95</v>
      </c>
      <c r="J76" s="155">
        <v>204</v>
      </c>
      <c r="K76" s="155">
        <v>0</v>
      </c>
      <c r="L76" s="155">
        <f t="shared" si="6"/>
        <v>1</v>
      </c>
      <c r="M76" s="155">
        <v>0</v>
      </c>
      <c r="N76" s="155">
        <v>1</v>
      </c>
      <c r="O76" s="155">
        <v>0</v>
      </c>
    </row>
    <row r="77" spans="1:15" s="91" customFormat="1" ht="15.75">
      <c r="A77" s="107">
        <v>58</v>
      </c>
      <c r="B77" s="112" t="s">
        <v>247</v>
      </c>
      <c r="C77" s="155">
        <f t="shared" si="3"/>
        <v>214</v>
      </c>
      <c r="D77" s="155">
        <v>214</v>
      </c>
      <c r="E77" s="155">
        <v>0</v>
      </c>
      <c r="F77" s="155">
        <f t="shared" si="4"/>
        <v>17631</v>
      </c>
      <c r="G77" s="155">
        <f t="shared" si="5"/>
        <v>10499</v>
      </c>
      <c r="H77" s="155">
        <v>4314</v>
      </c>
      <c r="I77" s="155">
        <v>311</v>
      </c>
      <c r="J77" s="155">
        <v>5797</v>
      </c>
      <c r="K77" s="155">
        <v>77</v>
      </c>
      <c r="L77" s="155">
        <f t="shared" si="6"/>
        <v>7132</v>
      </c>
      <c r="M77" s="155">
        <v>5417</v>
      </c>
      <c r="N77" s="155">
        <v>1715</v>
      </c>
      <c r="O77" s="155">
        <v>0</v>
      </c>
    </row>
    <row r="78" spans="1:15" s="91" customFormat="1" ht="15.75">
      <c r="A78" s="107">
        <v>59</v>
      </c>
      <c r="B78" s="112" t="s">
        <v>248</v>
      </c>
      <c r="C78" s="155">
        <f t="shared" si="3"/>
        <v>53</v>
      </c>
      <c r="D78" s="155">
        <v>45</v>
      </c>
      <c r="E78" s="155">
        <v>8</v>
      </c>
      <c r="F78" s="155">
        <f t="shared" si="4"/>
        <v>703</v>
      </c>
      <c r="G78" s="155">
        <f t="shared" si="5"/>
        <v>681</v>
      </c>
      <c r="H78" s="155">
        <v>522</v>
      </c>
      <c r="I78" s="155">
        <v>0</v>
      </c>
      <c r="J78" s="155">
        <v>159</v>
      </c>
      <c r="K78" s="155">
        <v>0</v>
      </c>
      <c r="L78" s="155">
        <f t="shared" si="6"/>
        <v>22</v>
      </c>
      <c r="M78" s="155">
        <v>0</v>
      </c>
      <c r="N78" s="155">
        <v>0</v>
      </c>
      <c r="O78" s="155">
        <v>22</v>
      </c>
    </row>
    <row r="79" spans="1:15" s="91" customFormat="1" ht="15.75">
      <c r="A79" s="107">
        <v>60</v>
      </c>
      <c r="B79" s="112" t="s">
        <v>249</v>
      </c>
      <c r="C79" s="155">
        <f t="shared" si="3"/>
        <v>30</v>
      </c>
      <c r="D79" s="155">
        <v>30</v>
      </c>
      <c r="E79" s="155">
        <v>0</v>
      </c>
      <c r="F79" s="155">
        <f t="shared" si="4"/>
        <v>674</v>
      </c>
      <c r="G79" s="155">
        <f t="shared" si="5"/>
        <v>674</v>
      </c>
      <c r="H79" s="155">
        <v>441</v>
      </c>
      <c r="I79" s="155">
        <v>0</v>
      </c>
      <c r="J79" s="155">
        <v>233</v>
      </c>
      <c r="K79" s="155">
        <v>0</v>
      </c>
      <c r="L79" s="155">
        <f t="shared" si="6"/>
        <v>0</v>
      </c>
      <c r="M79" s="155">
        <v>0</v>
      </c>
      <c r="N79" s="155">
        <v>0</v>
      </c>
      <c r="O79" s="155">
        <v>0</v>
      </c>
    </row>
    <row r="80" spans="1:15" s="91" customFormat="1" ht="15.75">
      <c r="A80" s="107">
        <v>61</v>
      </c>
      <c r="B80" s="112" t="s">
        <v>250</v>
      </c>
      <c r="C80" s="155">
        <f t="shared" si="3"/>
        <v>49</v>
      </c>
      <c r="D80" s="155">
        <v>25</v>
      </c>
      <c r="E80" s="155">
        <v>24</v>
      </c>
      <c r="F80" s="155">
        <f t="shared" si="4"/>
        <v>677</v>
      </c>
      <c r="G80" s="155">
        <f t="shared" si="5"/>
        <v>677</v>
      </c>
      <c r="H80" s="155">
        <v>444</v>
      </c>
      <c r="I80" s="155">
        <v>0</v>
      </c>
      <c r="J80" s="155">
        <v>126</v>
      </c>
      <c r="K80" s="155">
        <v>107</v>
      </c>
      <c r="L80" s="155">
        <f t="shared" si="6"/>
        <v>0</v>
      </c>
      <c r="M80" s="155">
        <v>0</v>
      </c>
      <c r="N80" s="155">
        <v>0</v>
      </c>
      <c r="O80" s="155">
        <v>0</v>
      </c>
    </row>
    <row r="81" spans="1:15" s="91" customFormat="1" ht="20.25" customHeight="1">
      <c r="A81" s="107">
        <v>62</v>
      </c>
      <c r="B81" s="112" t="s">
        <v>251</v>
      </c>
      <c r="C81" s="155">
        <f t="shared" si="3"/>
        <v>109</v>
      </c>
      <c r="D81" s="155">
        <v>105</v>
      </c>
      <c r="E81" s="155">
        <v>4</v>
      </c>
      <c r="F81" s="155">
        <v>2419</v>
      </c>
      <c r="G81" s="155">
        <f t="shared" si="5"/>
        <v>0</v>
      </c>
      <c r="H81" s="155">
        <v>0</v>
      </c>
      <c r="I81" s="155">
        <v>0</v>
      </c>
      <c r="J81" s="155">
        <v>0</v>
      </c>
      <c r="K81" s="155">
        <v>0</v>
      </c>
      <c r="L81" s="155">
        <f t="shared" si="6"/>
        <v>0</v>
      </c>
      <c r="M81" s="155">
        <v>0</v>
      </c>
      <c r="N81" s="155">
        <v>0</v>
      </c>
      <c r="O81" s="155">
        <v>0</v>
      </c>
    </row>
    <row r="82" spans="1:15" s="91" customFormat="1" ht="15.75">
      <c r="A82" s="107">
        <v>63</v>
      </c>
      <c r="B82" s="112" t="s">
        <v>252</v>
      </c>
      <c r="C82" s="155">
        <f t="shared" si="3"/>
        <v>46</v>
      </c>
      <c r="D82" s="155">
        <v>46</v>
      </c>
      <c r="E82" s="155">
        <v>0</v>
      </c>
      <c r="F82" s="155">
        <f t="shared" si="4"/>
        <v>538</v>
      </c>
      <c r="G82" s="155">
        <f t="shared" si="5"/>
        <v>535</v>
      </c>
      <c r="H82" s="155">
        <v>223</v>
      </c>
      <c r="I82" s="155">
        <v>3</v>
      </c>
      <c r="J82" s="155">
        <v>309</v>
      </c>
      <c r="K82" s="155">
        <v>0</v>
      </c>
      <c r="L82" s="155">
        <f t="shared" si="6"/>
        <v>3</v>
      </c>
      <c r="M82" s="155">
        <v>0</v>
      </c>
      <c r="N82" s="155">
        <v>0</v>
      </c>
      <c r="O82" s="155">
        <v>3</v>
      </c>
    </row>
    <row r="83" ht="12.75">
      <c r="B83"/>
    </row>
    <row r="84" spans="1:20" s="134" customFormat="1" ht="12.75">
      <c r="A84" s="43"/>
      <c r="B84" s="43" t="s">
        <v>255</v>
      </c>
      <c r="C84" s="32" t="s">
        <v>296</v>
      </c>
      <c r="D84" s="43"/>
      <c r="E84" s="43"/>
      <c r="F84" s="43"/>
      <c r="G84" s="43"/>
      <c r="H84" s="43"/>
      <c r="I84" s="43"/>
      <c r="J84" s="43"/>
      <c r="K84" s="131"/>
      <c r="L84" s="43"/>
      <c r="M84" s="43"/>
      <c r="N84" s="43"/>
      <c r="O84" s="43"/>
      <c r="P84" s="43"/>
      <c r="Q84" s="43"/>
      <c r="R84" s="43"/>
      <c r="S84" s="132"/>
      <c r="T84" s="132"/>
    </row>
    <row r="85" spans="1:18" s="130" customFormat="1" ht="12.75">
      <c r="A85" s="43"/>
      <c r="B85" s="43" t="s">
        <v>298</v>
      </c>
      <c r="C85" s="43" t="s">
        <v>301</v>
      </c>
      <c r="E85" s="43"/>
      <c r="F85" s="43"/>
      <c r="G85" s="43"/>
      <c r="H85" s="43"/>
      <c r="I85" s="43"/>
      <c r="J85" s="43"/>
      <c r="K85" s="131"/>
      <c r="L85" s="43"/>
      <c r="M85" s="43"/>
      <c r="N85" s="43"/>
      <c r="O85" s="43"/>
      <c r="P85" s="43"/>
      <c r="Q85" s="43"/>
      <c r="R85" s="43"/>
    </row>
    <row r="86" spans="1:20" s="130" customFormat="1" ht="12.75">
      <c r="A86" s="43"/>
      <c r="B86" s="43" t="s">
        <v>297</v>
      </c>
      <c r="C86" s="43" t="s">
        <v>302</v>
      </c>
      <c r="E86" s="43"/>
      <c r="F86" s="43"/>
      <c r="G86" s="43"/>
      <c r="H86" s="43"/>
      <c r="I86" s="43"/>
      <c r="J86" s="43"/>
      <c r="K86" s="131"/>
      <c r="L86" s="43"/>
      <c r="M86" s="43"/>
      <c r="N86" s="43"/>
      <c r="O86" s="43"/>
      <c r="P86" s="43"/>
      <c r="Q86" s="43"/>
      <c r="R86" s="43"/>
      <c r="S86" s="133"/>
      <c r="T86" s="133"/>
    </row>
    <row r="87" spans="1:18" s="130" customFormat="1" ht="12.75">
      <c r="A87" s="43"/>
      <c r="B87" s="43" t="s">
        <v>300</v>
      </c>
      <c r="C87" s="43" t="s">
        <v>303</v>
      </c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</row>
    <row r="88" spans="1:18" s="10" customFormat="1" ht="12.75">
      <c r="A88"/>
      <c r="B88" s="81"/>
      <c r="C88" s="53"/>
      <c r="D88"/>
      <c r="E88"/>
      <c r="F88"/>
      <c r="G88"/>
      <c r="H88"/>
      <c r="I88"/>
      <c r="J88"/>
      <c r="K88" s="87"/>
      <c r="L88"/>
      <c r="M88"/>
      <c r="N88"/>
      <c r="O88"/>
      <c r="P88"/>
      <c r="Q88"/>
      <c r="R88"/>
    </row>
    <row r="89" spans="1:18" s="10" customFormat="1" ht="12.75">
      <c r="A89"/>
      <c r="B89" s="81"/>
      <c r="C89" s="53"/>
      <c r="D89"/>
      <c r="E89"/>
      <c r="F89"/>
      <c r="G89"/>
      <c r="H89"/>
      <c r="I89"/>
      <c r="J89"/>
      <c r="K89" s="87"/>
      <c r="L89"/>
      <c r="M89"/>
      <c r="N89"/>
      <c r="O89"/>
      <c r="P89"/>
      <c r="Q89"/>
      <c r="R89"/>
    </row>
    <row r="90" spans="1:18" s="10" customFormat="1" ht="12.75">
      <c r="A90"/>
      <c r="B90" s="81"/>
      <c r="C90" s="53"/>
      <c r="D90"/>
      <c r="E90"/>
      <c r="F90"/>
      <c r="G90"/>
      <c r="H90"/>
      <c r="I90"/>
      <c r="J90"/>
      <c r="K90" s="87"/>
      <c r="L90"/>
      <c r="M90"/>
      <c r="N90"/>
      <c r="O90"/>
      <c r="P90"/>
      <c r="Q90"/>
      <c r="R90"/>
    </row>
    <row r="91" spans="1:18" s="10" customFormat="1" ht="12.75">
      <c r="A91"/>
      <c r="B91" s="81"/>
      <c r="C91" s="53"/>
      <c r="D91"/>
      <c r="E91"/>
      <c r="F91"/>
      <c r="G91"/>
      <c r="H91"/>
      <c r="I91"/>
      <c r="J91"/>
      <c r="K91" s="87"/>
      <c r="L91"/>
      <c r="M91"/>
      <c r="N91"/>
      <c r="O91"/>
      <c r="P91"/>
      <c r="Q91"/>
      <c r="R91"/>
    </row>
    <row r="92" ht="12.75">
      <c r="B92"/>
    </row>
    <row r="93" ht="12.75">
      <c r="B93"/>
    </row>
    <row r="94" ht="12.75">
      <c r="B94"/>
    </row>
    <row r="95" ht="12.75">
      <c r="B95"/>
    </row>
    <row r="96" ht="12.75">
      <c r="B96"/>
    </row>
    <row r="97" ht="12.75">
      <c r="B97"/>
    </row>
    <row r="98" ht="12.75">
      <c r="B98"/>
    </row>
    <row r="99" spans="1:15" s="20" customFormat="1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ht="12.75">
      <c r="B100"/>
    </row>
    <row r="101" ht="12.75">
      <c r="B101"/>
    </row>
    <row r="102" ht="12.75">
      <c r="B102"/>
    </row>
    <row r="103" ht="12.75">
      <c r="B103"/>
    </row>
    <row r="104" ht="12.75">
      <c r="B104"/>
    </row>
    <row r="105" ht="12.75">
      <c r="B105"/>
    </row>
    <row r="106" ht="12.75">
      <c r="B106"/>
    </row>
    <row r="107" ht="12.75">
      <c r="B107"/>
    </row>
    <row r="108" ht="12.75">
      <c r="B108"/>
    </row>
    <row r="109" ht="12.75">
      <c r="B109"/>
    </row>
    <row r="110" ht="12.75">
      <c r="B110"/>
    </row>
    <row r="111" ht="12.75">
      <c r="B111"/>
    </row>
    <row r="112" ht="12.75">
      <c r="B112"/>
    </row>
    <row r="113" ht="12.75">
      <c r="B113"/>
    </row>
    <row r="114" ht="12.75">
      <c r="B114"/>
    </row>
    <row r="115" ht="12.75">
      <c r="B115"/>
    </row>
    <row r="116" ht="12.75">
      <c r="B116"/>
    </row>
    <row r="117" ht="12.75">
      <c r="B117"/>
    </row>
    <row r="118" ht="12.75">
      <c r="B118"/>
    </row>
    <row r="119" ht="12.75">
      <c r="B119"/>
    </row>
    <row r="120" ht="12.75">
      <c r="B120"/>
    </row>
    <row r="121" ht="12.75">
      <c r="B121"/>
    </row>
    <row r="122" spans="1:15" s="20" customFormat="1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ht="12.75">
      <c r="B123"/>
    </row>
    <row r="124" spans="1:15" s="20" customFormat="1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s="20" customFormat="1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ht="12.75">
      <c r="B126"/>
    </row>
    <row r="127" ht="12.75">
      <c r="B127"/>
    </row>
    <row r="128" ht="12.75">
      <c r="B128"/>
    </row>
    <row r="129" ht="12.75">
      <c r="B129"/>
    </row>
    <row r="130" ht="12.75">
      <c r="B130"/>
    </row>
    <row r="131" ht="12.75">
      <c r="B131"/>
    </row>
    <row r="132" ht="12.75">
      <c r="B132"/>
    </row>
    <row r="133" spans="1:15" s="61" customFormat="1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ht="12.75">
      <c r="B134"/>
    </row>
    <row r="135" ht="12.75">
      <c r="B135"/>
    </row>
    <row r="136" ht="12.75">
      <c r="B136"/>
    </row>
    <row r="137" ht="12.75">
      <c r="B137"/>
    </row>
    <row r="138" ht="12.75">
      <c r="B138"/>
    </row>
    <row r="139" ht="30" customHeight="1">
      <c r="B139"/>
    </row>
    <row r="140" ht="12.75">
      <c r="B140"/>
    </row>
    <row r="141" ht="12.75">
      <c r="B141"/>
    </row>
    <row r="142" ht="12.75">
      <c r="B142"/>
    </row>
    <row r="143" ht="12.75">
      <c r="B143"/>
    </row>
    <row r="144" spans="1:15" ht="18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</row>
    <row r="145" spans="1:15" ht="18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</row>
    <row r="146" spans="1:15" ht="18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</row>
    <row r="147" spans="1:15" ht="18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</row>
    <row r="148" spans="1:15" ht="18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</row>
    <row r="149" spans="1:15" ht="18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</row>
    <row r="150" spans="1:15" ht="18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</row>
    <row r="151" spans="1:15" ht="18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</row>
    <row r="152" spans="1:15" ht="18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</row>
    <row r="153" spans="1:15" ht="18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</row>
    <row r="154" spans="1:15" ht="18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</row>
    <row r="155" spans="1:15" ht="18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</row>
    <row r="156" spans="1:15" ht="18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</row>
    <row r="157" spans="1:15" ht="18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</row>
    <row r="158" spans="1:15" ht="18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</row>
    <row r="159" spans="1:15" ht="18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</row>
    <row r="160" spans="1:15" ht="18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</row>
    <row r="161" spans="1:15" ht="18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</row>
    <row r="162" spans="1:15" ht="18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</row>
    <row r="163" spans="1:15" ht="18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</row>
    <row r="164" spans="1:15" ht="18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</row>
    <row r="165" spans="1:15" ht="18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</row>
    <row r="166" spans="1:15" ht="18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</row>
    <row r="167" spans="1:15" ht="18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</row>
    <row r="168" spans="1:15" ht="18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</row>
    <row r="169" spans="1:15" ht="18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</row>
  </sheetData>
  <sheetProtection/>
  <mergeCells count="20">
    <mergeCell ref="A6:B10"/>
    <mergeCell ref="A4:O4"/>
    <mergeCell ref="L9:L10"/>
    <mergeCell ref="M9:O9"/>
    <mergeCell ref="F7:F10"/>
    <mergeCell ref="E8:E10"/>
    <mergeCell ref="F6:O6"/>
    <mergeCell ref="G8:K8"/>
    <mergeCell ref="D8:D10"/>
    <mergeCell ref="C7:C10"/>
    <mergeCell ref="A1:B1"/>
    <mergeCell ref="A11:B11"/>
    <mergeCell ref="C6:E6"/>
    <mergeCell ref="D7:E7"/>
    <mergeCell ref="A2:O2"/>
    <mergeCell ref="H9:K9"/>
    <mergeCell ref="G9:G10"/>
    <mergeCell ref="A3:O3"/>
    <mergeCell ref="L8:O8"/>
    <mergeCell ref="G7:O7"/>
  </mergeCells>
  <printOptions/>
  <pageMargins left="0.75" right="0.5" top="1" bottom="0.5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Duc Cong</dc:creator>
  <cp:keywords/>
  <dc:description/>
  <cp:lastModifiedBy>User</cp:lastModifiedBy>
  <cp:lastPrinted>2013-12-16T05:41:44Z</cp:lastPrinted>
  <dcterms:created xsi:type="dcterms:W3CDTF">2010-06-28T09:14:51Z</dcterms:created>
  <dcterms:modified xsi:type="dcterms:W3CDTF">2016-07-28T08:48:06Z</dcterms:modified>
  <cp:category/>
  <cp:version/>
  <cp:contentType/>
  <cp:contentStatus/>
</cp:coreProperties>
</file>